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14"/>
  <workbookPr defaultThemeVersion="166925"/>
  <mc:AlternateContent xmlns:mc="http://schemas.openxmlformats.org/markup-compatibility/2006">
    <mc:Choice Requires="x15">
      <x15ac:absPath xmlns:x15ac="http://schemas.microsoft.com/office/spreadsheetml/2010/11/ac" url="/Applications/MAMP/htdocs/PORTFOLIO_2017/CadmanTowers2023/downloads/"/>
    </mc:Choice>
  </mc:AlternateContent>
  <xr:revisionPtr revIDLastSave="0" documentId="13_ncr:1_{15D39A95-7EE4-B14B-8DD1-038B79F43429}" xr6:coauthVersionLast="47" xr6:coauthVersionMax="47" xr10:uidLastSave="{00000000-0000-0000-0000-000000000000}"/>
  <bookViews>
    <workbookView xWindow="0" yWindow="500" windowWidth="40960" windowHeight="22540" xr2:uid="{234A04A9-7A5C-6041-A86C-F21199CFA274}"/>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 i="1" l="1"/>
  <c r="C7" i="1" l="1"/>
  <c r="E7" i="1" s="1"/>
  <c r="K8" i="1"/>
  <c r="K9" i="1" s="1"/>
  <c r="K10" i="1" s="1"/>
  <c r="K11" i="1" s="1"/>
  <c r="K12" i="1" s="1"/>
  <c r="K13" i="1" s="1"/>
  <c r="K14" i="1" s="1"/>
  <c r="K15" i="1" s="1"/>
  <c r="K16" i="1" s="1"/>
  <c r="K17" i="1" s="1"/>
  <c r="K18" i="1" s="1"/>
  <c r="K19" i="1" s="1"/>
  <c r="K20" i="1" s="1"/>
  <c r="K21" i="1" s="1"/>
  <c r="K22" i="1" s="1"/>
  <c r="K23" i="1" s="1"/>
  <c r="K24" i="1" s="1"/>
  <c r="K25" i="1" s="1"/>
  <c r="K26" i="1" s="1"/>
  <c r="K27" i="1" s="1"/>
  <c r="B7" i="1"/>
  <c r="D7" i="1" s="1"/>
  <c r="A8" i="1"/>
  <c r="A9" i="1" s="1"/>
  <c r="A10" i="1" s="1"/>
  <c r="A11" i="1" s="1"/>
  <c r="A12" i="1" s="1"/>
  <c r="A13" i="1" s="1"/>
  <c r="A14" i="1" s="1"/>
  <c r="A15" i="1" s="1"/>
  <c r="A16" i="1" s="1"/>
  <c r="A17" i="1" s="1"/>
  <c r="A18" i="1" s="1"/>
  <c r="A19" i="1" s="1"/>
  <c r="A20" i="1" s="1"/>
  <c r="A21" i="1" s="1"/>
  <c r="A22" i="1" s="1"/>
  <c r="A23" i="1" s="1"/>
  <c r="A24" i="1" s="1"/>
  <c r="A25" i="1" s="1"/>
  <c r="A26" i="1" s="1"/>
  <c r="G7" i="1" l="1"/>
  <c r="F7" i="1"/>
  <c r="I7" i="1"/>
  <c r="B8" i="1"/>
  <c r="B9" i="1" s="1"/>
  <c r="H7" i="1"/>
  <c r="J7" i="1" s="1"/>
  <c r="A27" i="1"/>
  <c r="C8" i="1"/>
  <c r="I8" i="1" l="1"/>
  <c r="G8" i="1"/>
  <c r="F9" i="1"/>
  <c r="F8" i="1"/>
  <c r="D9" i="1"/>
  <c r="H9" i="1"/>
  <c r="J9" i="1" s="1"/>
  <c r="D8" i="1"/>
  <c r="H8" i="1"/>
  <c r="J8" i="1" s="1"/>
  <c r="E8" i="1"/>
  <c r="B10" i="1"/>
  <c r="C9" i="1"/>
  <c r="I9" i="1" l="1"/>
  <c r="G9" i="1"/>
  <c r="F10" i="1"/>
  <c r="D10" i="1"/>
  <c r="H10" i="1"/>
  <c r="J10" i="1" s="1"/>
  <c r="E9" i="1"/>
  <c r="C10" i="1"/>
  <c r="B11" i="1"/>
  <c r="I10" i="1" l="1"/>
  <c r="G10" i="1"/>
  <c r="F11" i="1"/>
  <c r="D11" i="1"/>
  <c r="H11" i="1"/>
  <c r="J11" i="1" s="1"/>
  <c r="E10" i="1"/>
  <c r="B12" i="1"/>
  <c r="C11" i="1"/>
  <c r="I11" i="1" l="1"/>
  <c r="G11" i="1"/>
  <c r="F12" i="1"/>
  <c r="D12" i="1"/>
  <c r="H12" i="1"/>
  <c r="J12" i="1" s="1"/>
  <c r="E11" i="1"/>
  <c r="B13" i="1"/>
  <c r="C12" i="1"/>
  <c r="I12" i="1" l="1"/>
  <c r="G12" i="1"/>
  <c r="F13" i="1"/>
  <c r="D13" i="1"/>
  <c r="H13" i="1"/>
  <c r="J13" i="1" s="1"/>
  <c r="E12" i="1"/>
  <c r="B14" i="1"/>
  <c r="C13" i="1"/>
  <c r="I13" i="1" l="1"/>
  <c r="G13" i="1"/>
  <c r="F14" i="1"/>
  <c r="D14" i="1"/>
  <c r="H14" i="1"/>
  <c r="J14" i="1" s="1"/>
  <c r="E13" i="1"/>
  <c r="B15" i="1"/>
  <c r="C14" i="1"/>
  <c r="I14" i="1" l="1"/>
  <c r="G14" i="1"/>
  <c r="F15" i="1"/>
  <c r="D15" i="1"/>
  <c r="H15" i="1"/>
  <c r="J15" i="1" s="1"/>
  <c r="E14" i="1"/>
  <c r="B16" i="1"/>
  <c r="C15" i="1"/>
  <c r="I15" i="1" l="1"/>
  <c r="G15" i="1"/>
  <c r="F16" i="1"/>
  <c r="D16" i="1"/>
  <c r="H16" i="1"/>
  <c r="J16" i="1" s="1"/>
  <c r="E15" i="1"/>
  <c r="B17" i="1"/>
  <c r="C16" i="1"/>
  <c r="I16" i="1" l="1"/>
  <c r="G16" i="1"/>
  <c r="F17" i="1"/>
  <c r="D17" i="1"/>
  <c r="H17" i="1"/>
  <c r="J17" i="1" s="1"/>
  <c r="E16" i="1"/>
  <c r="B18" i="1"/>
  <c r="C17" i="1"/>
  <c r="I17" i="1" l="1"/>
  <c r="G17" i="1"/>
  <c r="F18" i="1"/>
  <c r="D18" i="1"/>
  <c r="H18" i="1"/>
  <c r="J18" i="1" s="1"/>
  <c r="E17" i="1"/>
  <c r="B19" i="1"/>
  <c r="C18" i="1"/>
  <c r="I18" i="1" l="1"/>
  <c r="G18" i="1"/>
  <c r="F19" i="1"/>
  <c r="D19" i="1"/>
  <c r="H19" i="1"/>
  <c r="J19" i="1" s="1"/>
  <c r="E18" i="1"/>
  <c r="B20" i="1"/>
  <c r="C19" i="1"/>
  <c r="I19" i="1" l="1"/>
  <c r="G19" i="1"/>
  <c r="F20" i="1"/>
  <c r="D20" i="1"/>
  <c r="H20" i="1"/>
  <c r="J20" i="1" s="1"/>
  <c r="E19" i="1"/>
  <c r="C20" i="1"/>
  <c r="B21" i="1"/>
  <c r="I20" i="1" l="1"/>
  <c r="G20" i="1"/>
  <c r="F21" i="1"/>
  <c r="D21" i="1"/>
  <c r="H21" i="1"/>
  <c r="J21" i="1" s="1"/>
  <c r="E20" i="1"/>
  <c r="C21" i="1"/>
  <c r="G21" i="1" s="1"/>
  <c r="B22" i="1"/>
  <c r="F22" i="1" l="1"/>
  <c r="C22" i="1"/>
  <c r="I21" i="1"/>
  <c r="D22" i="1"/>
  <c r="H22" i="1"/>
  <c r="J22" i="1" s="1"/>
  <c r="E21" i="1"/>
  <c r="B23" i="1"/>
  <c r="I22" i="1" l="1"/>
  <c r="G22" i="1"/>
  <c r="C23" i="1"/>
  <c r="C24" i="1" s="1"/>
  <c r="E22" i="1"/>
  <c r="F23" i="1"/>
  <c r="D23" i="1"/>
  <c r="H23" i="1"/>
  <c r="J23" i="1" s="1"/>
  <c r="B24" i="1"/>
  <c r="I24" i="1" l="1"/>
  <c r="G24" i="1"/>
  <c r="I23" i="1"/>
  <c r="G23" i="1"/>
  <c r="E23" i="1"/>
  <c r="F24" i="1"/>
  <c r="D24" i="1"/>
  <c r="H24" i="1"/>
  <c r="J24" i="1" s="1"/>
  <c r="E24" i="1"/>
  <c r="B25" i="1"/>
  <c r="C25" i="1"/>
  <c r="I25" i="1" l="1"/>
  <c r="G25" i="1"/>
  <c r="F25" i="1"/>
  <c r="D25" i="1"/>
  <c r="H25" i="1"/>
  <c r="J25" i="1" s="1"/>
  <c r="E25" i="1"/>
  <c r="B26" i="1"/>
  <c r="C26" i="1"/>
  <c r="I26" i="1" l="1"/>
  <c r="G26" i="1"/>
  <c r="F26" i="1"/>
  <c r="D26" i="1"/>
  <c r="H26" i="1"/>
  <c r="J26" i="1" s="1"/>
  <c r="E26" i="1"/>
  <c r="B27" i="1"/>
  <c r="C27" i="1"/>
  <c r="I27" i="1" l="1"/>
  <c r="G27" i="1"/>
  <c r="F27" i="1"/>
  <c r="D27" i="1"/>
  <c r="D28" i="1" s="1"/>
  <c r="H27" i="1"/>
  <c r="J27" i="1" s="1"/>
  <c r="J28" i="1" s="1"/>
  <c r="E27" i="1"/>
  <c r="E28"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D6" authorId="0" shapeId="0" xr:uid="{C39635CA-EA68-9942-BAB3-F4E8BDEDC6DE}">
      <text>
        <r>
          <rPr>
            <b/>
            <sz val="10"/>
            <color rgb="FF000000"/>
            <rFont val="Tahoma"/>
            <family val="2"/>
          </rPr>
          <t>Jaime Ordonez:</t>
        </r>
        <r>
          <rPr>
            <sz val="10"/>
            <color rgb="FF000000"/>
            <rFont val="Tahoma"/>
            <family val="2"/>
          </rPr>
          <t xml:space="preserve">
</t>
        </r>
        <r>
          <rPr>
            <sz val="10"/>
            <color rgb="FF000000"/>
            <rFont val="Tahoma"/>
            <family val="2"/>
          </rPr>
          <t xml:space="preserve">The reveneu at the proposed 3% Perpetual Flip Tax after Cadman exisiting Shareholders leave—under current plan.
</t>
        </r>
        <r>
          <rPr>
            <sz val="10"/>
            <color rgb="FF000000"/>
            <rFont val="Tahoma"/>
            <family val="2"/>
          </rPr>
          <t xml:space="preserve">
</t>
        </r>
      </text>
    </comment>
    <comment ref="E6" authorId="0" shapeId="0" xr:uid="{024133E7-08E3-1648-9C9A-FF98CED89D27}">
      <text>
        <r>
          <rPr>
            <b/>
            <sz val="10"/>
            <color rgb="FF000000"/>
            <rFont val="Tahoma"/>
            <family val="2"/>
          </rPr>
          <t>Jaime Ordonez:</t>
        </r>
        <r>
          <rPr>
            <sz val="10"/>
            <color rgb="FF000000"/>
            <rFont val="Tahoma"/>
            <family val="2"/>
          </rPr>
          <t xml:space="preserve">
</t>
        </r>
        <r>
          <rPr>
            <sz val="10"/>
            <color rgb="FF000000"/>
            <rFont val="Tahoma"/>
            <family val="2"/>
          </rPr>
          <t>It's a Win-Win for HPD  &amp; Cadman, &amp; Shareholders to raise the 'Selling ceiling" by double with a 25%/25% Perpetual Flip Tax for ALL!</t>
        </r>
      </text>
    </comment>
    <comment ref="H6" authorId="0" shapeId="0" xr:uid="{85D5433B-4C6E-074C-8D45-97F2492A5C85}">
      <text>
        <r>
          <rPr>
            <b/>
            <sz val="10"/>
            <color rgb="FF000000"/>
            <rFont val="Tahoma"/>
            <family val="2"/>
          </rPr>
          <t>Jaime Ordonez:</t>
        </r>
        <r>
          <rPr>
            <sz val="10"/>
            <color rgb="FF000000"/>
            <rFont val="Tahoma"/>
            <family val="2"/>
          </rPr>
          <t xml:space="preserve">
</t>
        </r>
        <r>
          <rPr>
            <sz val="10"/>
            <color rgb="FF000000"/>
            <rFont val="Tahoma"/>
            <family val="2"/>
          </rPr>
          <t>Shareholder gross income after sale under current plan.</t>
        </r>
      </text>
    </comment>
    <comment ref="I6" authorId="0" shapeId="0" xr:uid="{5429F3A7-5AC3-FC45-943E-31149CA98478}">
      <text>
        <r>
          <rPr>
            <b/>
            <sz val="10"/>
            <color rgb="FF000000"/>
            <rFont val="Tahoma"/>
            <family val="2"/>
          </rPr>
          <t>Jaime Ordonez:</t>
        </r>
        <r>
          <rPr>
            <sz val="10"/>
            <color rgb="FF000000"/>
            <rFont val="Tahoma"/>
            <family val="2"/>
          </rPr>
          <t xml:space="preserve">
</t>
        </r>
        <r>
          <rPr>
            <sz val="10"/>
            <color rgb="FF000000"/>
            <rFont val="Calibri"/>
            <family val="2"/>
          </rPr>
          <t xml:space="preserve">Shareholder gross income after sale under our new proposed plan to doube the "Selling Limit" and with a 25%/25% Perpetual Flip Tax model for ALL.
</t>
        </r>
        <r>
          <rPr>
            <sz val="10"/>
            <color rgb="FF000000"/>
            <rFont val="Calibri"/>
            <family val="2"/>
          </rPr>
          <t xml:space="preserve">
</t>
        </r>
        <r>
          <rPr>
            <sz val="10"/>
            <color rgb="FF000000"/>
            <rFont val="Calibri"/>
            <family val="2"/>
          </rPr>
          <t xml:space="preserve">Everyone wins! HPD wins without any "out-of-pocket" costs.  Cadman Corp wins with guaranteed faster loan payments.  Shareholders win with much fast built equity.
</t>
        </r>
        <r>
          <rPr>
            <sz val="10"/>
            <color rgb="FF000000"/>
            <rFont val="Calibri"/>
            <family val="2"/>
          </rPr>
          <t xml:space="preserve">
</t>
        </r>
        <r>
          <rPr>
            <sz val="10"/>
            <color rgb="FF000000"/>
            <rFont val="Calibri"/>
            <family val="2"/>
          </rPr>
          <t>But this will only work with a full "</t>
        </r>
        <r>
          <rPr>
            <b/>
            <sz val="10"/>
            <color rgb="FF000000"/>
            <rFont val="Calibri"/>
            <family val="2"/>
          </rPr>
          <t xml:space="preserve">Regulatory Agreement" </t>
        </r>
        <r>
          <rPr>
            <sz val="10"/>
            <color rgb="FF000000"/>
            <rFont val="Calibri"/>
            <family val="2"/>
          </rPr>
          <t xml:space="preserve">up front, detailing these terms and the ability to do </t>
        </r>
        <r>
          <rPr>
            <b/>
            <sz val="10"/>
            <color rgb="FF000000"/>
            <rFont val="Calibri"/>
            <family val="2"/>
          </rPr>
          <t>"Financial Projections"</t>
        </r>
        <r>
          <rPr>
            <sz val="10"/>
            <color rgb="FF000000"/>
            <rFont val="Calibri"/>
            <family val="2"/>
          </rPr>
          <t xml:space="preserve"> for years to come.
</t>
        </r>
        <r>
          <rPr>
            <sz val="10"/>
            <color rgb="FF000000"/>
            <rFont val="Calibri"/>
            <family val="2"/>
          </rPr>
          <t xml:space="preserve">
</t>
        </r>
        <r>
          <rPr>
            <sz val="10"/>
            <color rgb="FF000000"/>
            <rFont val="Calibri"/>
            <family val="2"/>
          </rPr>
          <t xml:space="preserve">Jaime Ordonez
</t>
        </r>
        <r>
          <rPr>
            <sz val="10"/>
            <color rgb="FF000000"/>
            <rFont val="Calibri"/>
            <family val="2"/>
          </rPr>
          <t xml:space="preserve"> 
</t>
        </r>
      </text>
    </comment>
    <comment ref="J6" authorId="0" shapeId="0" xr:uid="{0BF150A9-EA11-4B42-852B-2FA5F6C9C1D7}">
      <text>
        <r>
          <rPr>
            <b/>
            <sz val="10"/>
            <color rgb="FF000000"/>
            <rFont val="Tahoma"/>
            <family val="2"/>
          </rPr>
          <t>Jaime Ordonez:</t>
        </r>
        <r>
          <rPr>
            <sz val="10"/>
            <color rgb="FF000000"/>
            <rFont val="Tahoma"/>
            <family val="2"/>
          </rPr>
          <t xml:space="preserve">
</t>
        </r>
        <r>
          <rPr>
            <sz val="10"/>
            <color rgb="FF000000"/>
            <rFont val="Tahoma"/>
            <family val="2"/>
          </rPr>
          <t xml:space="preserve">Based on the assumption that most will avoid paying Flip Tax now or in the future by prioritizing leaving their apartment to loved ones.
</t>
        </r>
        <r>
          <rPr>
            <sz val="10"/>
            <color rgb="FF000000"/>
            <rFont val="Tahoma"/>
            <family val="2"/>
          </rPr>
          <t xml:space="preserve">
</t>
        </r>
        <r>
          <rPr>
            <sz val="10"/>
            <color rgb="FF000000"/>
            <rFont val="Tahoma"/>
            <family val="2"/>
          </rPr>
          <t xml:space="preserve">The first few years after reconstitution to Article 11—in either model—empty units from the Pandemic plus any taxable Flips will initially bring in a few $Million—maybe $3MM or $5MM.
</t>
        </r>
        <r>
          <rPr>
            <sz val="10"/>
            <color rgb="FF000000"/>
            <rFont val="Tahoma"/>
            <family val="2"/>
          </rPr>
          <t xml:space="preserve">
</t>
        </r>
        <r>
          <rPr>
            <sz val="10"/>
            <color rgb="FF000000"/>
            <rFont val="Tahoma"/>
            <family val="2"/>
          </rPr>
          <t xml:space="preserve">After that, the numbers from this calculator should be aproximate.
</t>
        </r>
        <r>
          <rPr>
            <sz val="10"/>
            <color rgb="FF000000"/>
            <rFont val="Tahoma"/>
            <family val="2"/>
          </rPr>
          <t xml:space="preserve">
</t>
        </r>
        <r>
          <rPr>
            <sz val="10"/>
            <color rgb="FF000000"/>
            <rFont val="Tahoma"/>
            <family val="2"/>
          </rPr>
          <t xml:space="preserve">Change the green numbers on rows 4 and 5 to see the various perspectives.  </t>
        </r>
      </text>
    </comment>
  </commentList>
</comments>
</file>

<file path=xl/sharedStrings.xml><?xml version="1.0" encoding="utf-8"?>
<sst xmlns="http://schemas.openxmlformats.org/spreadsheetml/2006/main" count="26" uniqueCount="25">
  <si>
    <t>: = Min Flip Tax</t>
  </si>
  <si>
    <r>
      <t xml:space="preserve">: = Min Selling Price </t>
    </r>
    <r>
      <rPr>
        <b/>
        <sz val="11"/>
        <color theme="1"/>
        <rFont val="Calibri"/>
        <family val="2"/>
        <scheme val="minor"/>
      </rPr>
      <t>FOR YOUR</t>
    </r>
    <r>
      <rPr>
        <sz val="11"/>
        <color theme="1"/>
        <rFont val="Calibri"/>
        <family val="2"/>
        <scheme val="minor"/>
      </rPr>
      <t xml:space="preserve"> UNIT</t>
    </r>
  </si>
  <si>
    <t>Paid Towards Loan Year by Year</t>
  </si>
  <si>
    <t>If you sell</t>
  </si>
  <si>
    <r>
      <t xml:space="preserve">: = Enter # of INCUMBENT flips w/ Full </t>
    </r>
    <r>
      <rPr>
        <b/>
        <sz val="11"/>
        <color theme="1"/>
        <rFont val="Calibri"/>
        <family val="2"/>
        <scheme val="minor"/>
      </rPr>
      <t>50%</t>
    </r>
    <r>
      <rPr>
        <sz val="11"/>
        <color theme="1"/>
        <rFont val="Calibri"/>
        <family val="2"/>
        <scheme val="minor"/>
      </rPr>
      <t xml:space="preserve"> Flip Tax Paid</t>
    </r>
  </si>
  <si>
    <r>
      <t xml:space="preserve">: = Enter # of FUTURE flips w/ Full </t>
    </r>
    <r>
      <rPr>
        <b/>
        <sz val="11"/>
        <color theme="1"/>
        <rFont val="Calibri"/>
        <family val="2"/>
        <scheme val="minor"/>
      </rPr>
      <t>3%</t>
    </r>
    <r>
      <rPr>
        <sz val="11"/>
        <color theme="1"/>
        <rFont val="Calibri"/>
        <family val="2"/>
        <scheme val="minor"/>
      </rPr>
      <t xml:space="preserve"> Flip Tax Paid</t>
    </r>
  </si>
  <si>
    <t>Under New plan</t>
  </si>
  <si>
    <t>under current plan</t>
  </si>
  <si>
    <r>
      <t xml:space="preserve">CURRENT Article 11 Selling-Ceilings + 3% Yearly Euquity vs. </t>
    </r>
    <r>
      <rPr>
        <b/>
        <sz val="11"/>
        <color rgb="FF1333FF"/>
        <rFont val="Calibri (Body)"/>
      </rPr>
      <t>Doube Selling-Ceilings w/ 25%/25% Perpetual Flip Tax for ALL!</t>
    </r>
    <r>
      <rPr>
        <b/>
        <sz val="11"/>
        <color theme="1"/>
        <rFont val="Calibri"/>
        <family val="2"/>
        <scheme val="minor"/>
      </rPr>
      <t xml:space="preserve"> (Starting 2024)</t>
    </r>
  </si>
  <si>
    <t>TOTALS</t>
  </si>
  <si>
    <t>Incumbent Shareholder 50% Flip Tax REVENUE</t>
  </si>
  <si>
    <r>
      <t xml:space="preserve">  3% Flip Tax </t>
    </r>
    <r>
      <rPr>
        <b/>
        <i/>
        <sz val="11"/>
        <color theme="1"/>
        <rFont val="Calibri"/>
        <family val="2"/>
        <scheme val="minor"/>
      </rPr>
      <t>per</t>
    </r>
    <r>
      <rPr>
        <b/>
        <sz val="11"/>
        <color theme="1"/>
        <rFont val="Calibri"/>
        <family val="2"/>
        <scheme val="minor"/>
      </rPr>
      <t xml:space="preserve"> unit</t>
    </r>
  </si>
  <si>
    <t>: = EQUAL Flip Tax (PERPETUAL)</t>
  </si>
  <si>
    <t>Faster Loan Payment</t>
  </si>
  <si>
    <t>⬆</t>
  </si>
  <si>
    <t>Incentive for a 66%+ Vote</t>
  </si>
  <si>
    <r>
      <t xml:space="preserve">: = Max Selling Price </t>
    </r>
    <r>
      <rPr>
        <b/>
        <sz val="11"/>
        <color theme="1"/>
        <rFont val="Calibri"/>
        <family val="2"/>
        <scheme val="minor"/>
      </rPr>
      <t>FOR YOUR</t>
    </r>
    <r>
      <rPr>
        <sz val="11"/>
        <color theme="1"/>
        <rFont val="Calibri"/>
        <family val="2"/>
        <scheme val="minor"/>
      </rPr>
      <t xml:space="preserve"> UNIT (Double)</t>
    </r>
  </si>
  <si>
    <t>Revenue in Current Proposal</t>
  </si>
  <si>
    <r>
      <t xml:space="preserve">  </t>
    </r>
    <r>
      <rPr>
        <b/>
        <i/>
        <u/>
        <sz val="11"/>
        <color rgb="FF1333FF"/>
        <rFont val="Calibri (Body)"/>
      </rPr>
      <t>EQUAL</t>
    </r>
    <r>
      <rPr>
        <b/>
        <sz val="11"/>
        <color rgb="FF1333FF"/>
        <rFont val="Calibri"/>
        <family val="2"/>
        <scheme val="minor"/>
      </rPr>
      <t xml:space="preserve"> Flip Tax </t>
    </r>
    <r>
      <rPr>
        <b/>
        <i/>
        <sz val="11"/>
        <color rgb="FF1333FF"/>
        <rFont val="Calibri"/>
        <family val="2"/>
        <scheme val="minor"/>
      </rPr>
      <t>per</t>
    </r>
    <r>
      <rPr>
        <b/>
        <sz val="11"/>
        <color rgb="FF1333FF"/>
        <rFont val="Calibri"/>
        <family val="2"/>
        <scheme val="minor"/>
      </rPr>
      <t xml:space="preserve"> unit</t>
    </r>
  </si>
  <si>
    <t xml:space="preserve">YOUR Gross Sale  Current Proposal </t>
  </si>
  <si>
    <t xml:space="preserve">YOUR Gross Sale  New Proposal </t>
  </si>
  <si>
    <t xml:space="preserve"> YOUR Equity in Current Proposal</t>
  </si>
  <si>
    <t>YOUR Equity in  New Proposal</t>
  </si>
  <si>
    <t>Revenue in the New Proposal</t>
  </si>
  <si>
    <r>
      <t xml:space="preserve">This Article 11 </t>
    </r>
    <r>
      <rPr>
        <b/>
        <sz val="11"/>
        <color theme="1"/>
        <rFont val="Calibri"/>
        <family val="2"/>
        <scheme val="minor"/>
      </rPr>
      <t>Personal Calculator</t>
    </r>
    <r>
      <rPr>
        <sz val="11"/>
        <color theme="1"/>
        <rFont val="Calibri"/>
        <family val="2"/>
        <scheme val="minor"/>
      </rPr>
      <t xml:space="preserve"> is a 20-years </t>
    </r>
    <r>
      <rPr>
        <u/>
        <sz val="11"/>
        <color theme="1"/>
        <rFont val="Calibri (Body)"/>
      </rPr>
      <t>aproximation</t>
    </r>
    <r>
      <rPr>
        <sz val="11"/>
        <color theme="1"/>
        <rFont val="Calibri"/>
        <family val="2"/>
        <scheme val="minor"/>
      </rPr>
      <t xml:space="preserve"> </t>
    </r>
    <r>
      <rPr>
        <b/>
        <sz val="11"/>
        <color theme="1"/>
        <rFont val="Calibri"/>
        <family val="2"/>
        <scheme val="minor"/>
      </rPr>
      <t>based on a per-unit annual 3% equity gain,</t>
    </r>
    <r>
      <rPr>
        <sz val="11"/>
        <color theme="1"/>
        <rFont val="Calibri"/>
        <family val="2"/>
        <scheme val="minor"/>
      </rPr>
      <t xml:space="preserve"> the HPD proposed 50%/3% Flip Tax </t>
    </r>
    <r>
      <rPr>
        <b/>
        <sz val="11"/>
        <color theme="1"/>
        <rFont val="Calibri"/>
        <family val="2"/>
        <scheme val="minor"/>
      </rPr>
      <t>PLUS</t>
    </r>
    <r>
      <rPr>
        <sz val="11"/>
        <color theme="1"/>
        <rFont val="Calibri"/>
        <family val="2"/>
        <scheme val="minor"/>
      </rPr>
      <t xml:space="preserve"> their proposed "Selling Ceilings."  </t>
    </r>
    <r>
      <rPr>
        <b/>
        <sz val="11"/>
        <color theme="1"/>
        <rFont val="Calibri"/>
        <family val="2"/>
        <scheme val="minor"/>
      </rPr>
      <t>OUR</t>
    </r>
    <r>
      <rPr>
        <sz val="11"/>
        <color theme="1"/>
        <rFont val="Calibri"/>
        <family val="2"/>
        <scheme val="minor"/>
      </rPr>
      <t xml:space="preserve"> </t>
    </r>
    <r>
      <rPr>
        <b/>
        <i/>
        <sz val="11"/>
        <color theme="1"/>
        <rFont val="Calibri"/>
        <family val="2"/>
        <scheme val="minor"/>
      </rPr>
      <t xml:space="preserve"> proposed WIN-WIN-WIN model for an equitable Article 11, creates</t>
    </r>
    <r>
      <rPr>
        <sz val="11"/>
        <color theme="1"/>
        <rFont val="Calibri"/>
        <family val="2"/>
        <scheme val="minor"/>
      </rPr>
      <t xml:space="preserve"> incentives all around.  Please feel free to speculate with calculations by changing the </t>
    </r>
    <r>
      <rPr>
        <b/>
        <sz val="11"/>
        <color theme="9" tint="-0.249977111117893"/>
        <rFont val="Calibri (Body)"/>
      </rPr>
      <t>green</t>
    </r>
    <r>
      <rPr>
        <sz val="11"/>
        <color theme="1"/>
        <rFont val="Calibri"/>
        <family val="2"/>
        <scheme val="minor"/>
      </rPr>
      <t xml:space="preserve"> </t>
    </r>
    <r>
      <rPr>
        <b/>
        <sz val="11"/>
        <color theme="9" tint="-0.249977111117893"/>
        <rFont val="Calibri (Body)"/>
      </rPr>
      <t>numbers</t>
    </r>
    <r>
      <rPr>
        <sz val="11"/>
        <color theme="1"/>
        <rFont val="Calibri"/>
        <family val="2"/>
        <scheme val="minor"/>
      </rPr>
      <t xml:space="preserve"> on rows </t>
    </r>
    <r>
      <rPr>
        <sz val="11"/>
        <color theme="1"/>
        <rFont val="Calibri (Body)"/>
      </rPr>
      <t>4</t>
    </r>
    <r>
      <rPr>
        <sz val="11"/>
        <color theme="1"/>
        <rFont val="Calibri"/>
        <family val="2"/>
        <scheme val="minor"/>
      </rPr>
      <t xml:space="preserve"> and </t>
    </r>
    <r>
      <rPr>
        <b/>
        <sz val="11"/>
        <color theme="9" tint="-0.249977111117893"/>
        <rFont val="Calibri (Body)"/>
      </rPr>
      <t>5</t>
    </r>
    <r>
      <rPr>
        <sz val="11"/>
        <color theme="1"/>
        <rFont val="Calibri"/>
        <family val="2"/>
        <scheme val="minor"/>
      </rPr>
      <t xml:space="preserve">.  If you do not have the Microsoft Excel App I will post escreenshots of several calculation ranges.  This is what our Article 11 </t>
    </r>
    <r>
      <rPr>
        <b/>
        <sz val="11"/>
        <color theme="1"/>
        <rFont val="Calibri"/>
        <family val="2"/>
        <scheme val="minor"/>
      </rPr>
      <t>renegotiation</t>
    </r>
    <r>
      <rPr>
        <sz val="11"/>
        <color theme="1"/>
        <rFont val="Calibri"/>
        <family val="2"/>
        <scheme val="minor"/>
      </rPr>
      <t xml:space="preserve"> should look like. (PLS excuse mistakes; this “draft” is an aproximation for all our tinkering.)  </t>
    </r>
    <r>
      <rPr>
        <b/>
        <sz val="11"/>
        <color theme="1"/>
        <rFont val="Calibri"/>
        <family val="2"/>
        <scheme val="minor"/>
      </rPr>
      <t>THERE IS NO REASON WHY WE CANNOT THROW IT BACK TO HPD WITH A COUNTER OFFER —THEY STAND TO WIN AS WELL AND THEY KNOW IT!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</si>
</sst>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
  </numFmts>
  <fonts count="19" x14ac:knownFonts="1">
    <font>
      <sz val="12"/>
      <color theme="1"/>
      <name val="Calibri"/>
      <family val="2"/>
      <scheme val="minor"/>
    </font>
    <font>
      <sz val="11"/>
      <color theme="1"/>
      <name val="Calibri"/>
      <family val="2"/>
      <scheme val="minor"/>
    </font>
    <font>
      <b/>
      <sz val="11"/>
      <color theme="1"/>
      <name val="Calibri"/>
      <family val="2"/>
      <scheme val="minor"/>
    </font>
    <font>
      <b/>
      <sz val="11"/>
      <color rgb="FF1333FF"/>
      <name val="Calibri"/>
      <family val="2"/>
      <scheme val="minor"/>
    </font>
    <font>
      <b/>
      <sz val="11"/>
      <color rgb="FFFF0000"/>
      <name val="Calibri"/>
      <family val="2"/>
      <scheme val="minor"/>
    </font>
    <font>
      <b/>
      <sz val="11"/>
      <color rgb="FF1333FF"/>
      <name val="Calibri (Body)"/>
    </font>
    <font>
      <b/>
      <sz val="11"/>
      <color rgb="FF00B050"/>
      <name val="Calibri"/>
      <family val="2"/>
      <scheme val="minor"/>
    </font>
    <font>
      <sz val="11"/>
      <color rgb="FF000000"/>
      <name val="Calibri"/>
      <family val="2"/>
      <scheme val="minor"/>
    </font>
    <font>
      <sz val="11"/>
      <color rgb="FF1333FF"/>
      <name val="Calibri"/>
      <family val="2"/>
      <scheme val="minor"/>
    </font>
    <font>
      <b/>
      <i/>
      <sz val="11"/>
      <color rgb="FF1333FF"/>
      <name val="Calibri"/>
      <family val="2"/>
      <scheme val="minor"/>
    </font>
    <font>
      <b/>
      <i/>
      <sz val="11"/>
      <color theme="1"/>
      <name val="Calibri"/>
      <family val="2"/>
      <scheme val="minor"/>
    </font>
    <font>
      <sz val="10"/>
      <color rgb="FF000000"/>
      <name val="Tahoma"/>
      <family val="2"/>
    </font>
    <font>
      <b/>
      <sz val="10"/>
      <color rgb="FF000000"/>
      <name val="Tahoma"/>
      <family val="2"/>
    </font>
    <font>
      <sz val="10"/>
      <color rgb="FF000000"/>
      <name val="Calibri"/>
      <family val="2"/>
    </font>
    <font>
      <b/>
      <i/>
      <u/>
      <sz val="11"/>
      <color rgb="FF1333FF"/>
      <name val="Calibri (Body)"/>
    </font>
    <font>
      <b/>
      <sz val="10"/>
      <color rgb="FF000000"/>
      <name val="Calibri"/>
      <family val="2"/>
    </font>
    <font>
      <b/>
      <sz val="11"/>
      <color theme="9" tint="-0.249977111117893"/>
      <name val="Calibri (Body)"/>
    </font>
    <font>
      <sz val="11"/>
      <color theme="1"/>
      <name val="Calibri (Body)"/>
    </font>
    <font>
      <u/>
      <sz val="11"/>
      <color theme="1"/>
      <name val="Calibri (Body)"/>
    </font>
  </fonts>
  <fills count="5">
    <fill>
      <patternFill patternType="none"/>
    </fill>
    <fill>
      <patternFill patternType="gray125"/>
    </fill>
    <fill>
      <patternFill patternType="solid">
        <fgColor theme="7" tint="0.79998168889431442"/>
        <bgColor indexed="64"/>
      </patternFill>
    </fill>
    <fill>
      <patternFill patternType="solid">
        <fgColor theme="4" tint="0.79998168889431442"/>
        <bgColor indexed="64"/>
      </patternFill>
    </fill>
    <fill>
      <patternFill patternType="solid">
        <fgColor rgb="FFFFFF0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s>
  <cellStyleXfs count="1">
    <xf numFmtId="0" fontId="0" fillId="0" borderId="0"/>
  </cellStyleXfs>
  <cellXfs count="69">
    <xf numFmtId="0" fontId="0" fillId="0" borderId="0" xfId="0"/>
    <xf numFmtId="164" fontId="1" fillId="0" borderId="0" xfId="0" applyNumberFormat="1" applyFont="1"/>
    <xf numFmtId="0" fontId="1" fillId="0" borderId="0" xfId="0" applyFont="1"/>
    <xf numFmtId="0" fontId="2" fillId="0" borderId="0" xfId="0" applyFont="1"/>
    <xf numFmtId="164" fontId="1" fillId="3" borderId="1" xfId="0" applyNumberFormat="1" applyFont="1" applyFill="1" applyBorder="1"/>
    <xf numFmtId="164" fontId="1" fillId="2" borderId="1" xfId="0" applyNumberFormat="1" applyFont="1" applyFill="1" applyBorder="1"/>
    <xf numFmtId="0" fontId="2" fillId="0" borderId="0" xfId="0" applyFont="1" applyAlignment="1">
      <alignment horizontal="center" vertical="center" wrapText="1"/>
    </xf>
    <xf numFmtId="0" fontId="3" fillId="0" borderId="0" xfId="0" applyFont="1" applyAlignment="1">
      <alignment horizontal="center"/>
    </xf>
    <xf numFmtId="0" fontId="3" fillId="0" borderId="0" xfId="0" applyFont="1" applyAlignment="1">
      <alignment horizontal="right"/>
    </xf>
    <xf numFmtId="164" fontId="1" fillId="2" borderId="4" xfId="0" applyNumberFormat="1" applyFont="1" applyFill="1" applyBorder="1"/>
    <xf numFmtId="164" fontId="1" fillId="3" borderId="5" xfId="0" applyNumberFormat="1" applyFont="1" applyFill="1" applyBorder="1"/>
    <xf numFmtId="164" fontId="1" fillId="3" borderId="2" xfId="0" applyNumberFormat="1" applyFont="1" applyFill="1" applyBorder="1"/>
    <xf numFmtId="164" fontId="2" fillId="2" borderId="3" xfId="0" applyNumberFormat="1" applyFont="1" applyFill="1" applyBorder="1"/>
    <xf numFmtId="164" fontId="1" fillId="0" borderId="0" xfId="0" applyNumberFormat="1" applyFont="1" applyAlignment="1">
      <alignment horizontal="right"/>
    </xf>
    <xf numFmtId="164" fontId="1" fillId="3" borderId="7" xfId="0" applyNumberFormat="1" applyFont="1" applyFill="1" applyBorder="1"/>
    <xf numFmtId="164" fontId="1" fillId="2" borderId="8" xfId="0" applyNumberFormat="1" applyFont="1" applyFill="1" applyBorder="1"/>
    <xf numFmtId="164" fontId="1" fillId="3" borderId="6" xfId="0" applyNumberFormat="1" applyFont="1" applyFill="1" applyBorder="1"/>
    <xf numFmtId="164" fontId="1" fillId="3" borderId="10" xfId="0" applyNumberFormat="1" applyFont="1" applyFill="1" applyBorder="1"/>
    <xf numFmtId="164" fontId="1" fillId="2" borderId="7" xfId="0" applyNumberFormat="1" applyFont="1" applyFill="1" applyBorder="1"/>
    <xf numFmtId="164" fontId="2" fillId="2" borderId="9" xfId="0" applyNumberFormat="1" applyFont="1" applyFill="1" applyBorder="1"/>
    <xf numFmtId="164" fontId="1" fillId="3" borderId="12" xfId="0" applyNumberFormat="1" applyFont="1" applyFill="1" applyBorder="1"/>
    <xf numFmtId="164" fontId="1" fillId="2" borderId="13" xfId="0" applyNumberFormat="1" applyFont="1" applyFill="1" applyBorder="1"/>
    <xf numFmtId="164" fontId="1" fillId="3" borderId="11" xfId="0" applyNumberFormat="1" applyFont="1" applyFill="1" applyBorder="1"/>
    <xf numFmtId="164" fontId="1" fillId="3" borderId="15" xfId="0" applyNumberFormat="1" applyFont="1" applyFill="1" applyBorder="1"/>
    <xf numFmtId="164" fontId="1" fillId="2" borderId="12" xfId="0" applyNumberFormat="1" applyFont="1" applyFill="1" applyBorder="1"/>
    <xf numFmtId="164" fontId="2" fillId="2" borderId="14" xfId="0" applyNumberFormat="1" applyFont="1" applyFill="1" applyBorder="1"/>
    <xf numFmtId="1" fontId="2" fillId="0" borderId="16" xfId="0" applyNumberFormat="1" applyFont="1" applyBorder="1" applyAlignment="1">
      <alignment horizontal="left"/>
    </xf>
    <xf numFmtId="164" fontId="1" fillId="3" borderId="17" xfId="0" applyNumberFormat="1" applyFont="1" applyFill="1" applyBorder="1"/>
    <xf numFmtId="164" fontId="1" fillId="3" borderId="16" xfId="0" applyNumberFormat="1" applyFont="1" applyFill="1" applyBorder="1"/>
    <xf numFmtId="164" fontId="1" fillId="3" borderId="20" xfId="0" applyNumberFormat="1" applyFont="1" applyFill="1" applyBorder="1"/>
    <xf numFmtId="164" fontId="3" fillId="2" borderId="19" xfId="0" applyNumberFormat="1" applyFont="1" applyFill="1" applyBorder="1"/>
    <xf numFmtId="164" fontId="7" fillId="0" borderId="0" xfId="0" applyNumberFormat="1" applyFont="1" applyAlignment="1">
      <alignment horizontal="right"/>
    </xf>
    <xf numFmtId="1" fontId="1" fillId="0" borderId="2" xfId="0" applyNumberFormat="1" applyFont="1" applyBorder="1" applyAlignment="1">
      <alignment horizontal="left"/>
    </xf>
    <xf numFmtId="1" fontId="1" fillId="0" borderId="6" xfId="0" applyNumberFormat="1" applyFont="1" applyBorder="1" applyAlignment="1">
      <alignment horizontal="left"/>
    </xf>
    <xf numFmtId="1" fontId="1" fillId="0" borderId="11" xfId="0" applyNumberFormat="1" applyFont="1" applyBorder="1" applyAlignment="1">
      <alignment horizontal="left"/>
    </xf>
    <xf numFmtId="164" fontId="8" fillId="2" borderId="18" xfId="0" applyNumberFormat="1" applyFont="1" applyFill="1" applyBorder="1"/>
    <xf numFmtId="164" fontId="8" fillId="2" borderId="17" xfId="0" applyNumberFormat="1" applyFont="1" applyFill="1" applyBorder="1"/>
    <xf numFmtId="164" fontId="1" fillId="0" borderId="0" xfId="0" applyNumberFormat="1" applyFont="1" applyAlignment="1">
      <alignment horizontal="center"/>
    </xf>
    <xf numFmtId="1" fontId="1" fillId="0" borderId="0" xfId="0" applyNumberFormat="1" applyFont="1" applyAlignment="1">
      <alignment horizontal="right"/>
    </xf>
    <xf numFmtId="1" fontId="2" fillId="0" borderId="0" xfId="0" applyNumberFormat="1" applyFont="1" applyAlignment="1">
      <alignment horizontal="right"/>
    </xf>
    <xf numFmtId="164" fontId="2" fillId="3" borderId="12" xfId="0" applyNumberFormat="1" applyFont="1" applyFill="1" applyBorder="1"/>
    <xf numFmtId="164" fontId="2" fillId="2" borderId="13" xfId="0" applyNumberFormat="1" applyFont="1" applyFill="1" applyBorder="1"/>
    <xf numFmtId="0" fontId="2" fillId="0" borderId="16" xfId="0" applyFont="1" applyBorder="1" applyAlignment="1">
      <alignment horizontal="center" vertical="center" wrapText="1"/>
    </xf>
    <xf numFmtId="0" fontId="2" fillId="3" borderId="17" xfId="0" applyFont="1" applyFill="1" applyBorder="1" applyAlignment="1">
      <alignment horizontal="center" vertical="center" wrapText="1"/>
    </xf>
    <xf numFmtId="0" fontId="3" fillId="2" borderId="17" xfId="0" applyFont="1" applyFill="1" applyBorder="1" applyAlignment="1">
      <alignment horizontal="center" vertical="center" wrapText="1"/>
    </xf>
    <xf numFmtId="0" fontId="3" fillId="2" borderId="19" xfId="0" applyFont="1" applyFill="1" applyBorder="1" applyAlignment="1">
      <alignment horizontal="center" vertical="center" wrapText="1"/>
    </xf>
    <xf numFmtId="164" fontId="2" fillId="0" borderId="0" xfId="0" applyNumberFormat="1" applyFont="1"/>
    <xf numFmtId="0" fontId="6" fillId="0" borderId="0" xfId="0" applyFont="1" applyAlignment="1" applyProtection="1">
      <alignment horizontal="right"/>
      <protection locked="0"/>
    </xf>
    <xf numFmtId="10" fontId="6" fillId="0" borderId="0" xfId="0" applyNumberFormat="1" applyFont="1" applyAlignment="1" applyProtection="1">
      <alignment horizontal="right"/>
      <protection locked="0"/>
    </xf>
    <xf numFmtId="164" fontId="6" fillId="0" borderId="0" xfId="0" applyNumberFormat="1" applyFont="1" applyProtection="1">
      <protection locked="0"/>
    </xf>
    <xf numFmtId="164" fontId="1" fillId="0" borderId="22" xfId="0" applyNumberFormat="1" applyFont="1" applyBorder="1"/>
    <xf numFmtId="1" fontId="2" fillId="0" borderId="21" xfId="0" applyNumberFormat="1" applyFont="1" applyBorder="1" applyAlignment="1">
      <alignment horizontal="left"/>
    </xf>
    <xf numFmtId="164" fontId="1" fillId="0" borderId="23" xfId="0" applyNumberFormat="1" applyFont="1" applyBorder="1"/>
    <xf numFmtId="164" fontId="1" fillId="0" borderId="24" xfId="0" applyNumberFormat="1" applyFont="1" applyBorder="1"/>
    <xf numFmtId="164" fontId="4" fillId="3" borderId="21" xfId="0" applyNumberFormat="1" applyFont="1" applyFill="1" applyBorder="1"/>
    <xf numFmtId="164" fontId="3" fillId="4" borderId="25" xfId="0" applyNumberFormat="1" applyFont="1" applyFill="1" applyBorder="1"/>
    <xf numFmtId="164" fontId="4" fillId="0" borderId="26" xfId="0" applyNumberFormat="1" applyFont="1" applyBorder="1"/>
    <xf numFmtId="164" fontId="3" fillId="0" borderId="23" xfId="0" applyNumberFormat="1" applyFont="1" applyBorder="1"/>
    <xf numFmtId="164" fontId="1" fillId="0" borderId="25" xfId="0" applyNumberFormat="1" applyFont="1" applyBorder="1"/>
    <xf numFmtId="164" fontId="2" fillId="4" borderId="19" xfId="0" applyNumberFormat="1" applyFont="1" applyFill="1" applyBorder="1"/>
    <xf numFmtId="1" fontId="1" fillId="0" borderId="21" xfId="0" applyNumberFormat="1" applyFont="1" applyBorder="1" applyAlignment="1">
      <alignment horizontal="left"/>
    </xf>
    <xf numFmtId="164" fontId="1" fillId="3" borderId="23" xfId="0" applyNumberFormat="1" applyFont="1" applyFill="1" applyBorder="1"/>
    <xf numFmtId="164" fontId="1" fillId="2" borderId="24" xfId="0" applyNumberFormat="1" applyFont="1" applyFill="1" applyBorder="1"/>
    <xf numFmtId="164" fontId="1" fillId="3" borderId="21" xfId="0" applyNumberFormat="1" applyFont="1" applyFill="1" applyBorder="1"/>
    <xf numFmtId="164" fontId="2" fillId="2" borderId="25" xfId="0" applyNumberFormat="1" applyFont="1" applyFill="1" applyBorder="1"/>
    <xf numFmtId="164" fontId="1" fillId="3" borderId="26" xfId="0" applyNumberFormat="1" applyFont="1" applyFill="1" applyBorder="1"/>
    <xf numFmtId="164" fontId="1" fillId="2" borderId="23" xfId="0" applyNumberFormat="1" applyFont="1" applyFill="1" applyBorder="1"/>
    <xf numFmtId="0" fontId="1" fillId="0" borderId="0" xfId="0" applyFont="1" applyAlignment="1">
      <alignment vertical="top" wrapText="1"/>
    </xf>
    <xf numFmtId="0" fontId="0" fillId="0" borderId="0" xfId="0" applyAlignment="1">
      <alignment vertical="top" wrapText="1"/>
    </xf>
  </cellXfs>
  <cellStyles count="1">
    <cellStyle name="Normal" xfId="0" builtinId="0"/>
  </cellStyles>
  <dxfs count="0"/>
  <tableStyles count="0" defaultTableStyle="TableStyleMedium2" defaultPivotStyle="PivotStyleLight16"/>
  <colors>
    <mruColors>
      <color rgb="FFFF4A9E"/>
      <color rgb="FF1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9</xdr:col>
      <xdr:colOff>146845</xdr:colOff>
      <xdr:row>5</xdr:row>
      <xdr:rowOff>396872</xdr:rowOff>
    </xdr:from>
    <xdr:to>
      <xdr:col>9</xdr:col>
      <xdr:colOff>714378</xdr:colOff>
      <xdr:row>29</xdr:row>
      <xdr:rowOff>79374</xdr:rowOff>
    </xdr:to>
    <xdr:sp macro="" textlink="">
      <xdr:nvSpPr>
        <xdr:cNvPr id="4" name="TextBox 3">
          <a:extLst>
            <a:ext uri="{FF2B5EF4-FFF2-40B4-BE49-F238E27FC236}">
              <a16:creationId xmlns:a16="http://schemas.microsoft.com/office/drawing/2014/main" id="{2782EB1A-8366-3848-1AD7-BFB940819A02}"/>
            </a:ext>
          </a:extLst>
        </xdr:cNvPr>
        <xdr:cNvSpPr txBox="1"/>
      </xdr:nvSpPr>
      <xdr:spPr>
        <a:xfrm rot="16200000">
          <a:off x="7240986" y="4002482"/>
          <a:ext cx="4619627" cy="56753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solidFill>
                <a:schemeClr val="bg1">
                  <a:lumMod val="65000"/>
                </a:schemeClr>
              </a:solidFill>
            </a:rPr>
            <a:t>This assumes NO</a:t>
          </a:r>
          <a:r>
            <a:rPr lang="en-US" sz="1400" b="1" baseline="0">
              <a:solidFill>
                <a:schemeClr val="bg1">
                  <a:lumMod val="65000"/>
                </a:schemeClr>
              </a:solidFill>
            </a:rPr>
            <a:t> ONE will pass on THEIR units to Family. </a:t>
          </a:r>
          <a:br>
            <a:rPr lang="en-US" sz="1400" b="1" baseline="0">
              <a:solidFill>
                <a:schemeClr val="bg1">
                  <a:lumMod val="65000"/>
                </a:schemeClr>
              </a:solidFill>
            </a:rPr>
          </a:br>
          <a:r>
            <a:rPr lang="en-US" sz="1400" b="1" baseline="0">
              <a:solidFill>
                <a:schemeClr val="bg1">
                  <a:lumMod val="65000"/>
                </a:schemeClr>
              </a:solidFill>
            </a:rPr>
            <a:t>Our proposed NEW MODEL “hedges” ALL Family Transfers!</a:t>
          </a:r>
          <a:endParaRPr lang="en-US" sz="1400" b="1">
            <a:solidFill>
              <a:schemeClr val="bg1">
                <a:lumMod val="65000"/>
              </a:schemeClr>
            </a:solidFill>
          </a:endParaRPr>
        </a:p>
      </xdr:txBody>
    </xdr:sp>
    <xdr:clientData/>
  </xdr:twoCellAnchor>
  <xdr:twoCellAnchor>
    <xdr:from>
      <xdr:col>0</xdr:col>
      <xdr:colOff>500063</xdr:colOff>
      <xdr:row>32</xdr:row>
      <xdr:rowOff>7935</xdr:rowOff>
    </xdr:from>
    <xdr:to>
      <xdr:col>9</xdr:col>
      <xdr:colOff>15875</xdr:colOff>
      <xdr:row>91</xdr:row>
      <xdr:rowOff>7936</xdr:rowOff>
    </xdr:to>
    <xdr:sp macro="" textlink="">
      <xdr:nvSpPr>
        <xdr:cNvPr id="10" name="TextBox 9">
          <a:extLst>
            <a:ext uri="{FF2B5EF4-FFF2-40B4-BE49-F238E27FC236}">
              <a16:creationId xmlns:a16="http://schemas.microsoft.com/office/drawing/2014/main" id="{4F47326A-D037-BE21-B8DE-B6E7202577DA}"/>
            </a:ext>
          </a:extLst>
        </xdr:cNvPr>
        <xdr:cNvSpPr txBox="1"/>
      </xdr:nvSpPr>
      <xdr:spPr>
        <a:xfrm>
          <a:off x="500063" y="7096123"/>
          <a:ext cx="8636000" cy="112395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600" b="1" i="1">
              <a:solidFill>
                <a:schemeClr val="dk1"/>
              </a:solidFill>
              <a:effectLst/>
              <a:latin typeface="+mn-lt"/>
              <a:ea typeface="+mn-ea"/>
              <a:cs typeface="+mn-cs"/>
            </a:rPr>
            <a:t>The Premise is</a:t>
          </a:r>
          <a:r>
            <a:rPr lang="en-US" sz="1600" b="1" i="1" baseline="0">
              <a:solidFill>
                <a:schemeClr val="dk1"/>
              </a:solidFill>
              <a:effectLst/>
              <a:latin typeface="+mn-lt"/>
              <a:ea typeface="+mn-ea"/>
              <a:cs typeface="+mn-cs"/>
            </a:rPr>
            <a:t> that </a:t>
          </a:r>
          <a:r>
            <a:rPr lang="en-US" sz="1600" b="1" i="1">
              <a:solidFill>
                <a:schemeClr val="dk1"/>
              </a:solidFill>
              <a:effectLst/>
              <a:latin typeface="+mn-lt"/>
              <a:ea typeface="+mn-ea"/>
              <a:cs typeface="+mn-cs"/>
            </a:rPr>
            <a:t>“Family Transfers” &amp; Very Low Selling Ceilings</a:t>
          </a:r>
          <a:r>
            <a:rPr lang="en-US" sz="1600" b="1" i="1" baseline="0">
              <a:solidFill>
                <a:schemeClr val="dk1"/>
              </a:solidFill>
              <a:effectLst/>
              <a:latin typeface="+mn-lt"/>
              <a:ea typeface="+mn-ea"/>
              <a:cs typeface="+mn-cs"/>
            </a:rPr>
            <a:t> </a:t>
          </a:r>
          <a:br>
            <a:rPr lang="en-US" sz="1600" b="1" i="1" baseline="0">
              <a:solidFill>
                <a:schemeClr val="dk1"/>
              </a:solidFill>
              <a:effectLst/>
              <a:latin typeface="+mn-lt"/>
              <a:ea typeface="+mn-ea"/>
              <a:cs typeface="+mn-cs"/>
            </a:rPr>
          </a:br>
          <a:r>
            <a:rPr lang="en-US" sz="1600" b="1" i="1" baseline="0">
              <a:solidFill>
                <a:schemeClr val="dk1"/>
              </a:solidFill>
              <a:effectLst/>
              <a:latin typeface="+mn-lt"/>
              <a:ea typeface="+mn-ea"/>
              <a:cs typeface="+mn-cs"/>
            </a:rPr>
            <a:t>Challenge the Market Standard “Flip Tax” Model of 50%/3% for Our Unique</a:t>
          </a:r>
          <a:br>
            <a:rPr lang="en-US" sz="1600" b="1" i="1" baseline="0">
              <a:solidFill>
                <a:schemeClr val="dk1"/>
              </a:solidFill>
              <a:effectLst/>
              <a:latin typeface="+mn-lt"/>
              <a:ea typeface="+mn-ea"/>
              <a:cs typeface="+mn-cs"/>
            </a:rPr>
          </a:br>
          <a:r>
            <a:rPr lang="en-US" sz="1600" b="1" i="1" baseline="0">
              <a:solidFill>
                <a:schemeClr val="dk1"/>
              </a:solidFill>
              <a:effectLst/>
              <a:latin typeface="+mn-lt"/>
              <a:ea typeface="+mn-ea"/>
              <a:cs typeface="+mn-cs"/>
            </a:rPr>
            <a:t>Mitchell-Lama Situation!</a:t>
          </a:r>
          <a:r>
            <a:rPr lang="en-US" sz="1100" b="1" i="1" baseline="0">
              <a:solidFill>
                <a:schemeClr val="dk1"/>
              </a:solidFill>
              <a:effectLst/>
              <a:latin typeface="+mn-lt"/>
              <a:ea typeface="+mn-ea"/>
              <a:cs typeface="+mn-cs"/>
            </a:rPr>
            <a:t> </a:t>
          </a:r>
          <a:br>
            <a:rPr lang="en-US" sz="1100" b="1" i="1">
              <a:solidFill>
                <a:schemeClr val="dk1"/>
              </a:solidFill>
              <a:effectLst/>
              <a:latin typeface="+mn-lt"/>
              <a:ea typeface="+mn-ea"/>
              <a:cs typeface="+mn-cs"/>
            </a:rPr>
          </a:br>
          <a:br>
            <a:rPr lang="en-US" sz="1100" b="1" i="1">
              <a:solidFill>
                <a:schemeClr val="dk1"/>
              </a:solidFill>
              <a:effectLst/>
              <a:latin typeface="+mn-lt"/>
              <a:ea typeface="+mn-ea"/>
              <a:cs typeface="+mn-cs"/>
            </a:rPr>
          </a:br>
          <a:r>
            <a:rPr lang="en-US" sz="1600" b="1" i="1">
              <a:solidFill>
                <a:srgbClr val="FF4A9E"/>
              </a:solidFill>
              <a:effectLst/>
              <a:latin typeface="+mn-lt"/>
              <a:ea typeface="+mn-ea"/>
              <a:cs typeface="+mn-cs"/>
            </a:rPr>
            <a:t>THAT IS THE PINK ELEPHANT IN</a:t>
          </a:r>
          <a:r>
            <a:rPr lang="en-US" sz="1600" b="1" i="1" baseline="0">
              <a:solidFill>
                <a:srgbClr val="FF4A9E"/>
              </a:solidFill>
              <a:effectLst/>
              <a:latin typeface="+mn-lt"/>
              <a:ea typeface="+mn-ea"/>
              <a:cs typeface="+mn-cs"/>
            </a:rPr>
            <a:t> THE ROOM</a:t>
          </a:r>
          <a:br>
            <a:rPr lang="en-US" sz="1100" b="1" i="1">
              <a:solidFill>
                <a:schemeClr val="dk1"/>
              </a:solidFill>
              <a:effectLst/>
              <a:latin typeface="+mn-lt"/>
              <a:ea typeface="+mn-ea"/>
              <a:cs typeface="+mn-cs"/>
            </a:rPr>
          </a:br>
          <a:endParaRPr lang="en-US" sz="1100" b="1" i="1">
            <a:solidFill>
              <a:schemeClr val="dk1"/>
            </a:solidFill>
            <a:effectLst/>
            <a:latin typeface="+mn-lt"/>
            <a:ea typeface="+mn-ea"/>
            <a:cs typeface="+mn-cs"/>
          </a:endParaRPr>
        </a:p>
        <a:p>
          <a:r>
            <a:rPr lang="en-US" sz="1100" b="1" i="1">
              <a:solidFill>
                <a:schemeClr val="dk1"/>
              </a:solidFill>
              <a:effectLst/>
              <a:latin typeface="+mn-lt"/>
              <a:ea typeface="+mn-ea"/>
              <a:cs typeface="+mn-cs"/>
            </a:rPr>
            <a:t>Welcome!</a:t>
          </a:r>
          <a:r>
            <a:rPr lang="en-US" sz="1100">
              <a:solidFill>
                <a:schemeClr val="dk1"/>
              </a:solidFill>
              <a:effectLst/>
              <a:latin typeface="+mn-lt"/>
              <a:ea typeface="+mn-ea"/>
              <a:cs typeface="+mn-cs"/>
            </a:rPr>
            <a:t> to the Article 11 Flip Tax Calculator!  It was designed as an </a:t>
          </a:r>
          <a:r>
            <a:rPr lang="en-US" sz="1100" b="1">
              <a:solidFill>
                <a:schemeClr val="dk1"/>
              </a:solidFill>
              <a:effectLst/>
              <a:latin typeface="+mn-lt"/>
              <a:ea typeface="+mn-ea"/>
              <a:cs typeface="+mn-cs"/>
            </a:rPr>
            <a:t>approximation!</a:t>
          </a:r>
          <a:r>
            <a:rPr lang="en-US" sz="1100">
              <a:solidFill>
                <a:schemeClr val="dk1"/>
              </a:solidFill>
              <a:effectLst/>
              <a:latin typeface="+mn-lt"/>
              <a:ea typeface="+mn-ea"/>
              <a:cs typeface="+mn-cs"/>
            </a:rPr>
            <a:t> of the mechanism to help us understand where the numbers work and do not work.  </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Cooperators require the </a:t>
          </a:r>
          <a:r>
            <a:rPr lang="en-US" sz="1100" b="1" i="1">
              <a:solidFill>
                <a:schemeClr val="dk1"/>
              </a:solidFill>
              <a:effectLst/>
              <a:latin typeface="+mn-lt"/>
              <a:ea typeface="+mn-ea"/>
              <a:cs typeface="+mn-cs"/>
            </a:rPr>
            <a:t>understanding!</a:t>
          </a:r>
          <a:r>
            <a:rPr lang="en-US" sz="1100">
              <a:solidFill>
                <a:schemeClr val="dk1"/>
              </a:solidFill>
              <a:effectLst/>
              <a:latin typeface="+mn-lt"/>
              <a:ea typeface="+mn-ea"/>
              <a:cs typeface="+mn-cs"/>
            </a:rPr>
            <a:t> of what may need to be adjusted as a counteroffer to this  Article 11 that is indeed an equitable win-win solution for both Shareholders and the Cadman Towers Corporation, </a:t>
          </a:r>
          <a:r>
            <a:rPr lang="en-US" sz="1100" b="1" i="1">
              <a:solidFill>
                <a:schemeClr val="dk1"/>
              </a:solidFill>
              <a:effectLst/>
              <a:latin typeface="+mn-lt"/>
              <a:ea typeface="+mn-ea"/>
              <a:cs typeface="+mn-cs"/>
            </a:rPr>
            <a:t>AND the City</a:t>
          </a:r>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Make no mistake!</a:t>
          </a:r>
          <a:r>
            <a:rPr lang="en-US" sz="1100">
              <a:solidFill>
                <a:schemeClr val="dk1"/>
              </a:solidFill>
              <a:effectLst/>
              <a:latin typeface="+mn-lt"/>
              <a:ea typeface="+mn-ea"/>
              <a:cs typeface="+mn-cs"/>
            </a:rPr>
            <a:t>  They need us to succeed in self-sufficiency to get us out of their hair and sell this “first-of-its-kind” model to the Mitchell-Lama  Network.   Otherwise, they would not have offered it and brought it to the table after full privatization failed the vote ten years ago.  Anyone who thinks it was out of the kindness of their heart needs to have their head examined. The City needs to succeed!  This was their </a:t>
          </a:r>
          <a:r>
            <a:rPr lang="en-US" sz="1100" b="1" i="1">
              <a:solidFill>
                <a:schemeClr val="dk1"/>
              </a:solidFill>
              <a:effectLst/>
              <a:latin typeface="+mn-lt"/>
              <a:ea typeface="+mn-ea"/>
              <a:cs typeface="+mn-cs"/>
            </a:rPr>
            <a:t>first</a:t>
          </a:r>
          <a:r>
            <a:rPr lang="en-US" sz="1100">
              <a:solidFill>
                <a:schemeClr val="dk1"/>
              </a:solidFill>
              <a:effectLst/>
              <a:latin typeface="+mn-lt"/>
              <a:ea typeface="+mn-ea"/>
              <a:cs typeface="+mn-cs"/>
            </a:rPr>
            <a:t> bid! </a:t>
          </a:r>
        </a:p>
        <a:p>
          <a:r>
            <a:rPr lang="en-US" sz="1100">
              <a:solidFill>
                <a:schemeClr val="dk1"/>
              </a:solidFill>
              <a:effectLst/>
              <a:latin typeface="+mn-lt"/>
              <a:ea typeface="+mn-ea"/>
              <a:cs typeface="+mn-cs"/>
            </a:rPr>
            <a:t> </a:t>
          </a:r>
        </a:p>
        <a:p>
          <a:pPr lvl="1"/>
          <a:r>
            <a:rPr lang="en-US" sz="1100">
              <a:solidFill>
                <a:schemeClr val="dk1"/>
              </a:solidFill>
              <a:effectLst/>
              <a:latin typeface="+mn-lt"/>
              <a:ea typeface="+mn-ea"/>
              <a:cs typeface="+mn-cs"/>
            </a:rPr>
            <a:t>• Let's begin. Column “A” shows a 20-year span. </a:t>
          </a:r>
        </a:p>
        <a:p>
          <a:pPr lvl="1"/>
          <a:r>
            <a:rPr lang="en-US" sz="1100">
              <a:solidFill>
                <a:schemeClr val="dk1"/>
              </a:solidFill>
              <a:effectLst/>
              <a:latin typeface="+mn-lt"/>
              <a:ea typeface="+mn-ea"/>
              <a:cs typeface="+mn-cs"/>
            </a:rPr>
            <a:t> </a:t>
          </a:r>
        </a:p>
        <a:p>
          <a:pPr lvl="1"/>
          <a:r>
            <a:rPr lang="en-US" sz="1100">
              <a:solidFill>
                <a:schemeClr val="dk1"/>
              </a:solidFill>
              <a:effectLst/>
              <a:latin typeface="+mn-lt"/>
              <a:ea typeface="+mn-ea"/>
              <a:cs typeface="+mn-cs"/>
            </a:rPr>
            <a:t>• The blue columns show the current proposal, the first offer from HPD. </a:t>
          </a:r>
        </a:p>
        <a:p>
          <a:pPr lvl="1"/>
          <a:r>
            <a:rPr lang="en-US" sz="1100">
              <a:solidFill>
                <a:schemeClr val="dk1"/>
              </a:solidFill>
              <a:effectLst/>
              <a:latin typeface="+mn-lt"/>
              <a:ea typeface="+mn-ea"/>
              <a:cs typeface="+mn-cs"/>
            </a:rPr>
            <a:t> </a:t>
          </a:r>
        </a:p>
        <a:p>
          <a:pPr lvl="1"/>
          <a:r>
            <a:rPr lang="en-US" sz="1100">
              <a:solidFill>
                <a:schemeClr val="dk1"/>
              </a:solidFill>
              <a:effectLst/>
              <a:latin typeface="+mn-lt"/>
              <a:ea typeface="+mn-ea"/>
              <a:cs typeface="+mn-cs"/>
            </a:rPr>
            <a:t>• The yellow columns are the numbers that would be needed for this mechanism to work.  </a:t>
          </a:r>
        </a:p>
        <a:p>
          <a:pPr lvl="1"/>
          <a:r>
            <a:rPr lang="en-US" sz="1100">
              <a:solidFill>
                <a:schemeClr val="dk1"/>
              </a:solidFill>
              <a:effectLst/>
              <a:latin typeface="+mn-lt"/>
              <a:ea typeface="+mn-ea"/>
              <a:cs typeface="+mn-cs"/>
            </a:rPr>
            <a:t> </a:t>
          </a:r>
        </a:p>
        <a:p>
          <a:pPr lvl="1"/>
          <a:r>
            <a:rPr lang="en-US" sz="1100">
              <a:solidFill>
                <a:schemeClr val="dk1"/>
              </a:solidFill>
              <a:effectLst/>
              <a:latin typeface="+mn-lt"/>
              <a:ea typeface="+mn-ea"/>
              <a:cs typeface="+mn-cs"/>
            </a:rPr>
            <a:t>• Column “J” shows the currently proposed 50% Flip Tax for existing Shareholders if </a:t>
          </a:r>
          <a:r>
            <a:rPr lang="en-US" sz="1100" b="1">
              <a:solidFill>
                <a:schemeClr val="dk1"/>
              </a:solidFill>
              <a:effectLst/>
              <a:latin typeface="+mn-lt"/>
              <a:ea typeface="+mn-ea"/>
              <a:cs typeface="+mn-cs"/>
            </a:rPr>
            <a:t>“Family Transfers!!”</a:t>
          </a:r>
          <a:r>
            <a:rPr lang="en-US" sz="1100">
              <a:solidFill>
                <a:schemeClr val="dk1"/>
              </a:solidFill>
              <a:effectLst/>
              <a:latin typeface="+mn-lt"/>
              <a:ea typeface="+mn-ea"/>
              <a:cs typeface="+mn-cs"/>
            </a:rPr>
            <a:t> was not allowed. </a:t>
          </a:r>
          <a:r>
            <a:rPr lang="en-US" sz="1100" b="1" i="1">
              <a:solidFill>
                <a:schemeClr val="dk1"/>
              </a:solidFill>
              <a:effectLst/>
              <a:latin typeface="+mn-lt"/>
              <a:ea typeface="+mn-ea"/>
              <a:cs typeface="+mn-cs"/>
            </a:rPr>
            <a:t>But they are!! </a:t>
          </a:r>
          <a:endParaRPr lang="en-US" sz="1100">
            <a:solidFill>
              <a:schemeClr val="dk1"/>
            </a:solidFill>
            <a:effectLst/>
            <a:latin typeface="+mn-lt"/>
            <a:ea typeface="+mn-ea"/>
            <a:cs typeface="+mn-cs"/>
          </a:endParaRPr>
        </a:p>
        <a:p>
          <a:pPr lvl="1"/>
          <a:r>
            <a:rPr lang="en-US" sz="1100">
              <a:solidFill>
                <a:schemeClr val="dk1"/>
              </a:solidFill>
              <a:effectLst/>
              <a:latin typeface="+mn-lt"/>
              <a:ea typeface="+mn-ea"/>
              <a:cs typeface="+mn-cs"/>
            </a:rPr>
            <a:t> </a:t>
          </a:r>
        </a:p>
        <a:p>
          <a:pPr lvl="1"/>
          <a:r>
            <a:rPr lang="en-US" sz="1100">
              <a:solidFill>
                <a:schemeClr val="dk1"/>
              </a:solidFill>
              <a:effectLst/>
              <a:latin typeface="+mn-lt"/>
              <a:ea typeface="+mn-ea"/>
              <a:cs typeface="+mn-cs"/>
            </a:rPr>
            <a:t>• And that is precisely what started this discussion. </a:t>
          </a:r>
        </a:p>
        <a:p>
          <a:pPr lvl="1"/>
          <a:r>
            <a:rPr lang="en-US" sz="1100">
              <a:solidFill>
                <a:schemeClr val="dk1"/>
              </a:solidFill>
              <a:effectLst/>
              <a:latin typeface="+mn-lt"/>
              <a:ea typeface="+mn-ea"/>
              <a:cs typeface="+mn-cs"/>
            </a:rPr>
            <a:t> </a:t>
          </a:r>
        </a:p>
        <a:p>
          <a:pPr lvl="1"/>
          <a:r>
            <a:rPr lang="en-US" sz="1100">
              <a:solidFill>
                <a:schemeClr val="dk1"/>
              </a:solidFill>
              <a:effectLst/>
              <a:latin typeface="+mn-lt"/>
              <a:ea typeface="+mn-ea"/>
              <a:cs typeface="+mn-cs"/>
            </a:rPr>
            <a:t>• Between the </a:t>
          </a:r>
          <a:r>
            <a:rPr lang="en-US" sz="1100" b="1">
              <a:solidFill>
                <a:schemeClr val="dk1"/>
              </a:solidFill>
              <a:effectLst/>
              <a:latin typeface="+mn-lt"/>
              <a:ea typeface="+mn-ea"/>
              <a:cs typeface="+mn-cs"/>
            </a:rPr>
            <a:t>“FAMILY TRANSFERS!!” </a:t>
          </a:r>
          <a:r>
            <a:rPr lang="en-US" sz="1100">
              <a:solidFill>
                <a:schemeClr val="dk1"/>
              </a:solidFill>
              <a:effectLst/>
              <a:latin typeface="+mn-lt"/>
              <a:ea typeface="+mn-ea"/>
              <a:cs typeface="+mn-cs"/>
            </a:rPr>
            <a:t>challenging the Flip-Tax and "Second Sales" </a:t>
          </a:r>
          <a:r>
            <a:rPr lang="en-US" sz="1100" b="1" i="1">
              <a:solidFill>
                <a:schemeClr val="dk1"/>
              </a:solidFill>
              <a:effectLst/>
              <a:latin typeface="+mn-lt"/>
              <a:ea typeface="+mn-ea"/>
              <a:cs typeface="+mn-cs"/>
            </a:rPr>
            <a:t>only</a:t>
          </a:r>
          <a:r>
            <a:rPr lang="en-US" sz="1100">
              <a:solidFill>
                <a:schemeClr val="dk1"/>
              </a:solidFill>
              <a:effectLst/>
              <a:latin typeface="+mn-lt"/>
              <a:ea typeface="+mn-ea"/>
              <a:cs typeface="+mn-cs"/>
            </a:rPr>
            <a:t> yielding 3%, the numbers did not work, so we needed to illustrate that with this calculator. </a:t>
          </a:r>
        </a:p>
        <a:p>
          <a:pPr lvl="1"/>
          <a:r>
            <a:rPr lang="en-US" sz="1100">
              <a:solidFill>
                <a:schemeClr val="dk1"/>
              </a:solidFill>
              <a:effectLst/>
              <a:latin typeface="+mn-lt"/>
              <a:ea typeface="+mn-ea"/>
              <a:cs typeface="+mn-cs"/>
            </a:rPr>
            <a:t> </a:t>
          </a:r>
        </a:p>
        <a:p>
          <a:pPr lvl="1"/>
          <a:r>
            <a:rPr lang="en-US" sz="1100">
              <a:solidFill>
                <a:schemeClr val="dk1"/>
              </a:solidFill>
              <a:effectLst/>
              <a:latin typeface="+mn-lt"/>
              <a:ea typeface="+mn-ea"/>
              <a:cs typeface="+mn-cs"/>
            </a:rPr>
            <a:t>• The 5 green numbers on rows 4 and 5 are the modifiers. </a:t>
          </a:r>
        </a:p>
        <a:p>
          <a:pPr lvl="1"/>
          <a:r>
            <a:rPr lang="en-US" sz="1100">
              <a:solidFill>
                <a:schemeClr val="dk1"/>
              </a:solidFill>
              <a:effectLst/>
              <a:latin typeface="+mn-lt"/>
              <a:ea typeface="+mn-ea"/>
              <a:cs typeface="+mn-cs"/>
            </a:rPr>
            <a:t> </a:t>
          </a:r>
        </a:p>
        <a:p>
          <a:pPr lvl="1"/>
          <a:r>
            <a:rPr lang="en-US" sz="1100">
              <a:solidFill>
                <a:schemeClr val="dk1"/>
              </a:solidFill>
              <a:effectLst/>
              <a:latin typeface="+mn-lt"/>
              <a:ea typeface="+mn-ea"/>
              <a:cs typeface="+mn-cs"/>
            </a:rPr>
            <a:t>• We will use those to explore the various scenarios! </a:t>
          </a:r>
        </a:p>
        <a:p>
          <a:pPr lvl="1"/>
          <a:r>
            <a:rPr lang="en-US" sz="1100">
              <a:solidFill>
                <a:schemeClr val="dk1"/>
              </a:solidFill>
              <a:effectLst/>
              <a:latin typeface="+mn-lt"/>
              <a:ea typeface="+mn-ea"/>
              <a:cs typeface="+mn-cs"/>
            </a:rPr>
            <a:t> </a:t>
          </a:r>
        </a:p>
        <a:p>
          <a:pPr lvl="1"/>
          <a:r>
            <a:rPr lang="en-US" sz="1100">
              <a:solidFill>
                <a:schemeClr val="dk1"/>
              </a:solidFill>
              <a:effectLst/>
              <a:latin typeface="+mn-lt"/>
              <a:ea typeface="+mn-ea"/>
              <a:cs typeface="+mn-cs"/>
            </a:rPr>
            <a:t>• As we begin,  column A, rows 4 and 5, are the average yearly number of vacancies that will flip to new owners. You will see that if those 2 numbers remain equal, the revenue from either column E, or column J remains equal.  </a:t>
          </a:r>
        </a:p>
        <a:p>
          <a:pPr lvl="1"/>
          <a:r>
            <a:rPr lang="en-US" sz="1100">
              <a:solidFill>
                <a:schemeClr val="dk1"/>
              </a:solidFill>
              <a:effectLst/>
              <a:latin typeface="+mn-lt"/>
              <a:ea typeface="+mn-ea"/>
              <a:cs typeface="+mn-cs"/>
            </a:rPr>
            <a:t> </a:t>
          </a:r>
        </a:p>
        <a:p>
          <a:pPr lvl="1"/>
          <a:r>
            <a:rPr lang="en-US" sz="1100">
              <a:solidFill>
                <a:schemeClr val="dk1"/>
              </a:solidFill>
              <a:effectLst/>
              <a:latin typeface="+mn-lt"/>
              <a:ea typeface="+mn-ea"/>
              <a:cs typeface="+mn-cs"/>
            </a:rPr>
            <a:t>• That is because this model is designed to offset where </a:t>
          </a:r>
          <a:r>
            <a:rPr lang="en-US" sz="1100" b="1">
              <a:solidFill>
                <a:schemeClr val="dk1"/>
              </a:solidFill>
              <a:effectLst/>
              <a:latin typeface="+mn-lt"/>
              <a:ea typeface="+mn-ea"/>
              <a:cs typeface="+mn-cs"/>
            </a:rPr>
            <a:t>“FAMILY TRANSFERS!”  </a:t>
          </a:r>
          <a:r>
            <a:rPr lang="en-US" sz="1100">
              <a:solidFill>
                <a:schemeClr val="dk1"/>
              </a:solidFill>
              <a:effectLst/>
              <a:latin typeface="+mn-lt"/>
              <a:ea typeface="+mn-ea"/>
              <a:cs typeface="+mn-cs"/>
            </a:rPr>
            <a:t>fail the Flip Tax. This is urgent to understand how this calculator and this new proposed model operate.  Because the Flip Tax will always be challenged by </a:t>
          </a:r>
          <a:r>
            <a:rPr lang="en-US" sz="1100" b="1">
              <a:solidFill>
                <a:schemeClr val="dk1"/>
              </a:solidFill>
              <a:effectLst/>
              <a:latin typeface="+mn-lt"/>
              <a:ea typeface="+mn-ea"/>
              <a:cs typeface="+mn-cs"/>
            </a:rPr>
            <a:t>“FAMILY TRANSFERS,”</a:t>
          </a:r>
          <a:r>
            <a:rPr lang="en-US" sz="1100">
              <a:solidFill>
                <a:schemeClr val="dk1"/>
              </a:solidFill>
              <a:effectLst/>
              <a:latin typeface="+mn-lt"/>
              <a:ea typeface="+mn-ea"/>
              <a:cs typeface="+mn-cs"/>
            </a:rPr>
            <a:t> when loopholes are found to “</a:t>
          </a:r>
          <a:r>
            <a:rPr lang="en-US" sz="1100" b="1" i="1">
              <a:solidFill>
                <a:schemeClr val="dk1"/>
              </a:solidFill>
              <a:effectLst/>
              <a:latin typeface="+mn-lt"/>
              <a:ea typeface="+mn-ea"/>
              <a:cs typeface="+mn-cs"/>
            </a:rPr>
            <a:t>GAME</a:t>
          </a:r>
          <a:r>
            <a:rPr lang="en-US" sz="1100">
              <a:solidFill>
                <a:schemeClr val="dk1"/>
              </a:solidFill>
              <a:effectLst/>
              <a:latin typeface="+mn-lt"/>
              <a:ea typeface="+mn-ea"/>
              <a:cs typeface="+mn-cs"/>
            </a:rPr>
            <a:t>“ the system, an equitable solution was needed to hedge the loss.  </a:t>
          </a:r>
        </a:p>
        <a:p>
          <a:pPr lvl="1"/>
          <a:r>
            <a:rPr lang="en-US" sz="1100">
              <a:solidFill>
                <a:schemeClr val="dk1"/>
              </a:solidFill>
              <a:effectLst/>
              <a:latin typeface="+mn-lt"/>
              <a:ea typeface="+mn-ea"/>
              <a:cs typeface="+mn-cs"/>
            </a:rPr>
            <a:t> </a:t>
          </a:r>
        </a:p>
        <a:p>
          <a:pPr lvl="1"/>
          <a:r>
            <a:rPr lang="en-US" sz="1100">
              <a:solidFill>
                <a:schemeClr val="dk1"/>
              </a:solidFill>
              <a:effectLst/>
              <a:latin typeface="+mn-lt"/>
              <a:ea typeface="+mn-ea"/>
              <a:cs typeface="+mn-cs"/>
            </a:rPr>
            <a:t>• Column “E,” rows 4 and, 5 are the … modifiers, for the Flip Tax percentage, in both models.  And column “H,” row 4, is the modifier price of </a:t>
          </a:r>
          <a:r>
            <a:rPr lang="en-US" sz="1100" b="1" i="1">
              <a:solidFill>
                <a:schemeClr val="dk1"/>
              </a:solidFill>
              <a:effectLst/>
              <a:latin typeface="+mn-lt"/>
              <a:ea typeface="+mn-ea"/>
              <a:cs typeface="+mn-cs"/>
            </a:rPr>
            <a:t>YOUR</a:t>
          </a:r>
          <a:r>
            <a:rPr lang="en-US" sz="1100">
              <a:solidFill>
                <a:schemeClr val="dk1"/>
              </a:solidFill>
              <a:effectLst/>
              <a:latin typeface="+mn-lt"/>
              <a:ea typeface="+mn-ea"/>
              <a:cs typeface="+mn-cs"/>
            </a:rPr>
            <a:t> apartment or can be set to the current average unit selling price, from the current Proxy Statement, as $200,000.</a:t>
          </a:r>
        </a:p>
        <a:p>
          <a:pPr lvl="1"/>
          <a:r>
            <a:rPr lang="en-US" sz="1100">
              <a:solidFill>
                <a:schemeClr val="dk1"/>
              </a:solidFill>
              <a:effectLst/>
              <a:latin typeface="+mn-lt"/>
              <a:ea typeface="+mn-ea"/>
              <a:cs typeface="+mn-cs"/>
            </a:rPr>
            <a:t> </a:t>
          </a:r>
        </a:p>
        <a:p>
          <a:pPr lvl="1"/>
          <a:r>
            <a:rPr lang="en-US" sz="1100">
              <a:solidFill>
                <a:schemeClr val="dk1"/>
              </a:solidFill>
              <a:effectLst/>
              <a:latin typeface="+mn-lt"/>
              <a:ea typeface="+mn-ea"/>
              <a:cs typeface="+mn-cs"/>
            </a:rPr>
            <a:t>• What happens now, </a:t>
          </a:r>
          <a:r>
            <a:rPr lang="en-US" sz="1100" b="1" i="1">
              <a:solidFill>
                <a:schemeClr val="dk1"/>
              </a:solidFill>
              <a:effectLst/>
              <a:latin typeface="+mn-lt"/>
              <a:ea typeface="+mn-ea"/>
              <a:cs typeface="+mn-cs"/>
            </a:rPr>
            <a:t>in the new model,</a:t>
          </a:r>
          <a:r>
            <a:rPr lang="en-US" sz="1100">
              <a:solidFill>
                <a:schemeClr val="dk1"/>
              </a:solidFill>
              <a:effectLst/>
              <a:latin typeface="+mn-lt"/>
              <a:ea typeface="+mn-ea"/>
              <a:cs typeface="+mn-cs"/>
            </a:rPr>
            <a:t> is the doubling of the sale price ceiling, as our proposal to HPD, for these numbers to actually work.  </a:t>
          </a:r>
          <a:r>
            <a:rPr lang="en-US" sz="1100" b="1" i="1">
              <a:solidFill>
                <a:schemeClr val="dk1"/>
              </a:solidFill>
              <a:effectLst/>
              <a:latin typeface="+mn-lt"/>
              <a:ea typeface="+mn-ea"/>
              <a:cs typeface="+mn-cs"/>
            </a:rPr>
            <a:t>Or we remain Mitchell-Lama.</a:t>
          </a:r>
          <a:r>
            <a:rPr lang="en-US" sz="1100">
              <a:solidFill>
                <a:schemeClr val="dk1"/>
              </a:solidFill>
              <a:effectLst/>
              <a:latin typeface="+mn-lt"/>
              <a:ea typeface="+mn-ea"/>
              <a:cs typeface="+mn-cs"/>
            </a:rPr>
            <a:t> The choice is theirs; this would be our counteroffer as a renegotiation.   </a:t>
          </a:r>
        </a:p>
        <a:p>
          <a:pPr lvl="1"/>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Feel free to play around with these five green modifier numbers by requesting a copy of this Excel sheet personal Flip Tax Calculator.   </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Without the mechanism working, remaining Mitchell-Lama Article 2 is the only viable choice to keep all other options on the table!  For example, 1.) to continue advocating for a better proposal, and 2.) continue advocating for Mitchell-Lama resources, and 3.) revisit and advocate the idea of full privatization in the courts, and 4.) if needed</a:t>
          </a:r>
          <a:r>
            <a:rPr lang="en-US" sz="1100" b="1" i="1">
              <a:solidFill>
                <a:schemeClr val="dk1"/>
              </a:solidFill>
              <a:effectLst/>
              <a:latin typeface="+mn-lt"/>
              <a:ea typeface="+mn-ea"/>
              <a:cs typeface="+mn-cs"/>
            </a:rPr>
            <a:t>, DOWN the ROAD,</a:t>
          </a:r>
          <a:r>
            <a:rPr lang="en-US" sz="1100">
              <a:solidFill>
                <a:schemeClr val="dk1"/>
              </a:solidFill>
              <a:effectLst/>
              <a:latin typeface="+mn-lt"/>
              <a:ea typeface="+mn-ea"/>
              <a:cs typeface="+mn-cs"/>
            </a:rPr>
            <a:t> bankruptcy under Mitchell-Lama would likely, have, </a:t>
          </a:r>
          <a:r>
            <a:rPr lang="en-US" sz="1100" b="1" i="1">
              <a:solidFill>
                <a:schemeClr val="dk1"/>
              </a:solidFill>
              <a:effectLst/>
              <a:latin typeface="+mn-lt"/>
              <a:ea typeface="+mn-ea"/>
              <a:cs typeface="+mn-cs"/>
            </a:rPr>
            <a:t>much, much</a:t>
          </a:r>
          <a:r>
            <a:rPr lang="en-US" sz="1100">
              <a:solidFill>
                <a:schemeClr val="dk1"/>
              </a:solidFill>
              <a:effectLst/>
              <a:latin typeface="+mn-lt"/>
              <a:ea typeface="+mn-ea"/>
              <a:cs typeface="+mn-cs"/>
            </a:rPr>
            <a:t>, better Shareholder-consequences than Semi-Privatization under Article 11. </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Will they comply? </a:t>
          </a:r>
          <a:r>
            <a:rPr lang="en-US" sz="1100" b="1" i="1">
              <a:solidFill>
                <a:schemeClr val="dk1"/>
              </a:solidFill>
              <a:effectLst/>
              <a:latin typeface="+mn-lt"/>
              <a:ea typeface="+mn-ea"/>
              <a:cs typeface="+mn-cs"/>
            </a:rPr>
            <a:t>Likely questionable</a:t>
          </a:r>
          <a:r>
            <a:rPr lang="en-US" sz="1100">
              <a:solidFill>
                <a:schemeClr val="dk1"/>
              </a:solidFill>
              <a:effectLst/>
              <a:latin typeface="+mn-lt"/>
              <a:ea typeface="+mn-ea"/>
              <a:cs typeface="+mn-cs"/>
            </a:rPr>
            <a:t> to their failure if we choose to remain Mitchell-Lama.  In any case, a counteroffer needs to be sent back for all elected officials to ponder, from the Governor, HPD, the Attorney General, and the Mayor, who are all (Reportedly in the News) campaigning and looking for solutions to affordable housing.  </a:t>
          </a:r>
          <a:r>
            <a:rPr lang="en-US" sz="1100" b="1" i="1">
              <a:solidFill>
                <a:schemeClr val="dk1"/>
              </a:solidFill>
              <a:effectLst/>
              <a:latin typeface="+mn-lt"/>
              <a:ea typeface="+mn-ea"/>
              <a:cs typeface="+mn-cs"/>
            </a:rPr>
            <a:t>They,</a:t>
          </a:r>
          <a:r>
            <a:rPr lang="en-US" sz="1100">
              <a:solidFill>
                <a:schemeClr val="dk1"/>
              </a:solidFill>
              <a:effectLst/>
              <a:latin typeface="+mn-lt"/>
              <a:ea typeface="+mn-ea"/>
              <a:cs typeface="+mn-cs"/>
            </a:rPr>
            <a:t> HPD, and the City need a SOLUTION to work—for their success.</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Due to the new economy and major repairs needed, our maintenance is going to skyrocket, </a:t>
          </a:r>
          <a:r>
            <a:rPr lang="en-US" sz="1100" b="1">
              <a:solidFill>
                <a:schemeClr val="dk1"/>
              </a:solidFill>
              <a:effectLst/>
              <a:latin typeface="+mn-lt"/>
              <a:ea typeface="+mn-ea"/>
              <a:cs typeface="+mn-cs"/>
            </a:rPr>
            <a:t>EQUALLY</a:t>
          </a:r>
          <a:r>
            <a:rPr lang="en-US" sz="1100">
              <a:solidFill>
                <a:schemeClr val="dk1"/>
              </a:solidFill>
              <a:effectLst/>
              <a:latin typeface="+mn-lt"/>
              <a:ea typeface="+mn-ea"/>
              <a:cs typeface="+mn-cs"/>
            </a:rPr>
            <a:t>, in both scenarios; we need a solution that works to pay our $60,000,000 debt.  As you will be able to see by running every- scenario through this calculator, the current proposal </a:t>
          </a:r>
          <a:r>
            <a:rPr lang="en-US" sz="1100" b="1" i="1">
              <a:solidFill>
                <a:schemeClr val="dk1"/>
              </a:solidFill>
              <a:effectLst/>
              <a:latin typeface="+mn-lt"/>
              <a:ea typeface="+mn-ea"/>
              <a:cs typeface="+mn-cs"/>
            </a:rPr>
            <a:t>does not </a:t>
          </a:r>
          <a:r>
            <a:rPr lang="en-US" sz="1100">
              <a:solidFill>
                <a:schemeClr val="dk1"/>
              </a:solidFill>
              <a:effectLst/>
              <a:latin typeface="+mn-lt"/>
              <a:ea typeface="+mn-ea"/>
              <a:cs typeface="+mn-cs"/>
            </a:rPr>
            <a:t>help, and only takes away all our other options!  With the current proposal, we may get a couple of million from </a:t>
          </a:r>
          <a:r>
            <a:rPr lang="en-US" sz="1100" b="1">
              <a:solidFill>
                <a:schemeClr val="dk1"/>
              </a:solidFill>
              <a:effectLst/>
              <a:latin typeface="+mn-lt"/>
              <a:ea typeface="+mn-ea"/>
              <a:cs typeface="+mn-cs"/>
            </a:rPr>
            <a:t>still empty</a:t>
          </a:r>
          <a:r>
            <a:rPr lang="en-US" sz="1100">
              <a:solidFill>
                <a:schemeClr val="dk1"/>
              </a:solidFill>
              <a:effectLst/>
              <a:latin typeface="+mn-lt"/>
              <a:ea typeface="+mn-ea"/>
              <a:cs typeface="+mn-cs"/>
            </a:rPr>
            <a:t> apartments, and after that, maybe an average of 1 Million yearly, which does not even cover the yearly $2,000,000  interest for the loan. </a:t>
          </a:r>
          <a:br>
            <a:rPr lang="en-US" sz="1100">
              <a:solidFill>
                <a:schemeClr val="dk1"/>
              </a:solidFill>
              <a:effectLst/>
              <a:latin typeface="+mn-lt"/>
              <a:ea typeface="+mn-ea"/>
              <a:cs typeface="+mn-cs"/>
            </a:rPr>
          </a:b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Which, by the way, is also interest on funds we have not yet received and will not for years!! It’s a mess, and we need to fix it with this kind of model OR</a:t>
          </a:r>
          <a:r>
            <a:rPr lang="en-US" sz="1100" b="1">
              <a:solidFill>
                <a:schemeClr val="dk1"/>
              </a:solidFill>
              <a:effectLst/>
              <a:latin typeface="+mn-lt"/>
              <a:ea typeface="+mn-ea"/>
              <a:cs typeface="+mn-cs"/>
            </a:rPr>
            <a:t> </a:t>
          </a:r>
          <a:r>
            <a:rPr lang="en-US" sz="1100">
              <a:solidFill>
                <a:schemeClr val="dk1"/>
              </a:solidFill>
              <a:effectLst/>
              <a:latin typeface="+mn-lt"/>
              <a:ea typeface="+mn-ea"/>
              <a:cs typeface="+mn-cs"/>
            </a:rPr>
            <a:t>remain “Article 2” with </a:t>
          </a:r>
          <a:r>
            <a:rPr lang="en-US" sz="1100" b="1" i="1">
              <a:solidFill>
                <a:schemeClr val="dk1"/>
              </a:solidFill>
              <a:effectLst/>
              <a:latin typeface="+mn-lt"/>
              <a:ea typeface="+mn-ea"/>
              <a:cs typeface="+mn-cs"/>
            </a:rPr>
            <a:t>ALL</a:t>
          </a:r>
          <a:r>
            <a:rPr lang="en-US" sz="1100">
              <a:solidFill>
                <a:schemeClr val="dk1"/>
              </a:solidFill>
              <a:effectLst/>
              <a:latin typeface="+mn-lt"/>
              <a:ea typeface="+mn-ea"/>
              <a:cs typeface="+mn-cs"/>
            </a:rPr>
            <a:t> the benefits of Mitchell-Lama!</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We’re happy to have been of service. </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Have a nice day!  And please vote responsibly for your own sake. </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EF49FD-5497-FD42-9092-A840A6DA3FD8}">
  <dimension ref="A1:L31"/>
  <sheetViews>
    <sheetView tabSelected="1" topLeftCell="A4" zoomScale="160" zoomScaleNormal="160" workbookViewId="0">
      <selection activeCell="M9" sqref="M9"/>
    </sheetView>
  </sheetViews>
  <sheetFormatPr baseColWidth="10" defaultRowHeight="15" x14ac:dyDescent="0.2"/>
  <cols>
    <col min="1" max="1" width="6.6640625" style="3" customWidth="1"/>
    <col min="2" max="2" width="14" style="2" customWidth="1"/>
    <col min="3" max="4" width="14.33203125" style="2" customWidth="1"/>
    <col min="5" max="5" width="14.1640625" style="2" customWidth="1"/>
    <col min="6" max="6" width="12.1640625" style="2" customWidth="1"/>
    <col min="7" max="7" width="12.83203125" style="2" customWidth="1"/>
    <col min="8" max="8" width="14.1640625" style="2" customWidth="1"/>
    <col min="9" max="9" width="17" style="2" customWidth="1"/>
    <col min="10" max="10" width="25" style="2" customWidth="1"/>
    <col min="11" max="11" width="6.83203125" style="2" customWidth="1"/>
    <col min="12" max="16384" width="10.83203125" style="2"/>
  </cols>
  <sheetData>
    <row r="1" spans="1:12" ht="63" customHeight="1" x14ac:dyDescent="0.2">
      <c r="A1" s="67" t="s">
        <v>24</v>
      </c>
      <c r="B1" s="68"/>
      <c r="C1" s="68"/>
      <c r="D1" s="68"/>
      <c r="E1" s="68"/>
      <c r="F1" s="68"/>
      <c r="G1" s="68"/>
      <c r="H1" s="68"/>
      <c r="I1" s="68"/>
      <c r="J1" s="68"/>
    </row>
    <row r="3" spans="1:12" x14ac:dyDescent="0.2">
      <c r="A3" s="3" t="s">
        <v>8</v>
      </c>
    </row>
    <row r="4" spans="1:12" x14ac:dyDescent="0.2">
      <c r="A4" s="47">
        <v>14</v>
      </c>
      <c r="B4" s="2" t="s">
        <v>5</v>
      </c>
      <c r="E4" s="48">
        <v>0.03</v>
      </c>
      <c r="F4" s="2" t="s">
        <v>0</v>
      </c>
      <c r="H4" s="49">
        <v>250000</v>
      </c>
      <c r="I4" s="2" t="s">
        <v>1</v>
      </c>
    </row>
    <row r="5" spans="1:12" ht="16" thickBot="1" x14ac:dyDescent="0.25">
      <c r="A5" s="47">
        <v>4</v>
      </c>
      <c r="B5" s="2" t="s">
        <v>4</v>
      </c>
      <c r="E5" s="48">
        <v>0.25</v>
      </c>
      <c r="F5" s="2" t="s">
        <v>12</v>
      </c>
      <c r="H5" s="46">
        <f>H4*2</f>
        <v>500000</v>
      </c>
      <c r="I5" s="2" t="s">
        <v>16</v>
      </c>
    </row>
    <row r="6" spans="1:12" s="6" customFormat="1" ht="31" customHeight="1" thickBot="1" x14ac:dyDescent="0.25">
      <c r="A6" s="42"/>
      <c r="B6" s="43" t="s">
        <v>21</v>
      </c>
      <c r="C6" s="44" t="s">
        <v>22</v>
      </c>
      <c r="D6" s="43" t="s">
        <v>17</v>
      </c>
      <c r="E6" s="44" t="s">
        <v>23</v>
      </c>
      <c r="F6" s="43" t="s">
        <v>11</v>
      </c>
      <c r="G6" s="44" t="s">
        <v>18</v>
      </c>
      <c r="H6" s="43" t="s">
        <v>19</v>
      </c>
      <c r="I6" s="45" t="s">
        <v>20</v>
      </c>
      <c r="J6" s="6" t="s">
        <v>10</v>
      </c>
    </row>
    <row r="7" spans="1:12" x14ac:dyDescent="0.2">
      <c r="A7" s="34">
        <v>2024</v>
      </c>
      <c r="B7" s="40">
        <f>H4</f>
        <v>250000</v>
      </c>
      <c r="C7" s="41">
        <f>H5</f>
        <v>500000</v>
      </c>
      <c r="D7" s="22">
        <f>B7*A4*E4</f>
        <v>105000</v>
      </c>
      <c r="E7" s="25">
        <f>C7*A4*E5</f>
        <v>1750000</v>
      </c>
      <c r="F7" s="23">
        <f>B7*E4</f>
        <v>7500</v>
      </c>
      <c r="G7" s="24">
        <f>C7*E5</f>
        <v>125000</v>
      </c>
      <c r="H7" s="20">
        <f>B7/2</f>
        <v>125000</v>
      </c>
      <c r="I7" s="25">
        <f>C7*E5+C7</f>
        <v>625000</v>
      </c>
      <c r="J7" s="1">
        <f>H7*A5</f>
        <v>500000</v>
      </c>
      <c r="K7" s="38">
        <v>2024</v>
      </c>
    </row>
    <row r="8" spans="1:12" x14ac:dyDescent="0.2">
      <c r="A8" s="32">
        <f>A7+1</f>
        <v>2025</v>
      </c>
      <c r="B8" s="4">
        <f>B7*0.03+B7</f>
        <v>257500</v>
      </c>
      <c r="C8" s="9">
        <f>C7*0.03+C7</f>
        <v>515000</v>
      </c>
      <c r="D8" s="11">
        <f>B8*A4*E4</f>
        <v>108150</v>
      </c>
      <c r="E8" s="12">
        <f>C8*A4*E5</f>
        <v>1802500</v>
      </c>
      <c r="F8" s="10">
        <f>B8*E4</f>
        <v>7725</v>
      </c>
      <c r="G8" s="5">
        <f>C8*E5</f>
        <v>128750</v>
      </c>
      <c r="H8" s="4">
        <f t="shared" ref="H8:H27" si="0">B8/2</f>
        <v>128750</v>
      </c>
      <c r="I8" s="12">
        <f>C8*E5+C8</f>
        <v>643750</v>
      </c>
      <c r="J8" s="1">
        <f>H8*A5</f>
        <v>515000</v>
      </c>
      <c r="K8" s="38">
        <f>K7+1</f>
        <v>2025</v>
      </c>
      <c r="L8" s="1"/>
    </row>
    <row r="9" spans="1:12" x14ac:dyDescent="0.2">
      <c r="A9" s="32">
        <f t="shared" ref="A9:A26" si="1">A8+1</f>
        <v>2026</v>
      </c>
      <c r="B9" s="4">
        <f t="shared" ref="B9:B26" si="2">B8*0.03+B8</f>
        <v>265225</v>
      </c>
      <c r="C9" s="9">
        <f t="shared" ref="C9:C26" si="3">C8*0.03+C8</f>
        <v>530450</v>
      </c>
      <c r="D9" s="11">
        <f>B9*A4*E4</f>
        <v>111394.5</v>
      </c>
      <c r="E9" s="12">
        <f>C9*A4*E5</f>
        <v>1856575</v>
      </c>
      <c r="F9" s="10">
        <f>B9*E4</f>
        <v>7956.75</v>
      </c>
      <c r="G9" s="5">
        <f>C9*E5</f>
        <v>132612.5</v>
      </c>
      <c r="H9" s="4">
        <f t="shared" si="0"/>
        <v>132612.5</v>
      </c>
      <c r="I9" s="12">
        <f>C9*E5+C9</f>
        <v>663062.5</v>
      </c>
      <c r="J9" s="1">
        <f>H9*A5</f>
        <v>530450</v>
      </c>
      <c r="K9" s="38">
        <f t="shared" ref="K9:K26" si="4">K8+1</f>
        <v>2026</v>
      </c>
      <c r="L9" s="1"/>
    </row>
    <row r="10" spans="1:12" ht="16" thickBot="1" x14ac:dyDescent="0.25">
      <c r="A10" s="33">
        <f t="shared" si="1"/>
        <v>2027</v>
      </c>
      <c r="B10" s="14">
        <f t="shared" si="2"/>
        <v>273181.75</v>
      </c>
      <c r="C10" s="15">
        <f>C9*0.03+C9</f>
        <v>546363.5</v>
      </c>
      <c r="D10" s="16">
        <f>B10*A4*E4</f>
        <v>114736.33499999999</v>
      </c>
      <c r="E10" s="19">
        <f>C10*A4*E5</f>
        <v>1912272.25</v>
      </c>
      <c r="F10" s="17">
        <f>B10*E4</f>
        <v>8195.4524999999994</v>
      </c>
      <c r="G10" s="18">
        <f>C10*E5</f>
        <v>136590.875</v>
      </c>
      <c r="H10" s="14">
        <f t="shared" si="0"/>
        <v>136590.875</v>
      </c>
      <c r="I10" s="19">
        <f>C10*E5+C10</f>
        <v>682954.375</v>
      </c>
      <c r="J10" s="1">
        <f>H10*A5</f>
        <v>546363.5</v>
      </c>
      <c r="K10" s="38">
        <f t="shared" si="4"/>
        <v>2027</v>
      </c>
      <c r="L10" s="1"/>
    </row>
    <row r="11" spans="1:12" ht="16" thickBot="1" x14ac:dyDescent="0.25">
      <c r="A11" s="26">
        <f t="shared" si="1"/>
        <v>2028</v>
      </c>
      <c r="B11" s="27">
        <f t="shared" si="2"/>
        <v>281377.20250000001</v>
      </c>
      <c r="C11" s="35">
        <f t="shared" si="3"/>
        <v>562754.40500000003</v>
      </c>
      <c r="D11" s="28">
        <f>B11*A4*E4</f>
        <v>118178.42504999999</v>
      </c>
      <c r="E11" s="30">
        <f>C11*A4*E5</f>
        <v>1969640.4175</v>
      </c>
      <c r="F11" s="29">
        <f>B11*E4</f>
        <v>8441.3160750000006</v>
      </c>
      <c r="G11" s="36">
        <f>C11*E5</f>
        <v>140688.60125000001</v>
      </c>
      <c r="H11" s="27">
        <f t="shared" si="0"/>
        <v>140688.60125000001</v>
      </c>
      <c r="I11" s="59">
        <f>C11*E5+C11</f>
        <v>703443.00625000009</v>
      </c>
      <c r="J11" s="50">
        <f>H11*A5</f>
        <v>562754.40500000003</v>
      </c>
      <c r="K11" s="39">
        <f t="shared" si="4"/>
        <v>2028</v>
      </c>
      <c r="L11" s="1"/>
    </row>
    <row r="12" spans="1:12" x14ac:dyDescent="0.2">
      <c r="A12" s="34">
        <f t="shared" si="1"/>
        <v>2029</v>
      </c>
      <c r="B12" s="20">
        <f t="shared" si="2"/>
        <v>289818.51857499999</v>
      </c>
      <c r="C12" s="21">
        <f t="shared" si="3"/>
        <v>579637.03714999999</v>
      </c>
      <c r="D12" s="22">
        <f>B12*A4*E4</f>
        <v>121723.77780149999</v>
      </c>
      <c r="E12" s="25">
        <f>C12*A4*E5</f>
        <v>2028729.6300249998</v>
      </c>
      <c r="F12" s="23">
        <f>B12*E4</f>
        <v>8694.5555572499998</v>
      </c>
      <c r="G12" s="24">
        <f>C12*E5</f>
        <v>144909.2592875</v>
      </c>
      <c r="H12" s="20">
        <f t="shared" si="0"/>
        <v>144909.2592875</v>
      </c>
      <c r="I12" s="25">
        <f>C12*E5+C12</f>
        <v>724546.29643750004</v>
      </c>
      <c r="J12" s="1">
        <f>H12*A5</f>
        <v>579637.03714999999</v>
      </c>
      <c r="K12" s="38">
        <f t="shared" si="4"/>
        <v>2029</v>
      </c>
      <c r="L12" s="1"/>
    </row>
    <row r="13" spans="1:12" x14ac:dyDescent="0.2">
      <c r="A13" s="32">
        <f t="shared" si="1"/>
        <v>2030</v>
      </c>
      <c r="B13" s="4">
        <f t="shared" si="2"/>
        <v>298513.07413224998</v>
      </c>
      <c r="C13" s="9">
        <f t="shared" si="3"/>
        <v>597026.14826449996</v>
      </c>
      <c r="D13" s="11">
        <f>B13*A4*E4</f>
        <v>125375.49113554499</v>
      </c>
      <c r="E13" s="12">
        <f>C13*A4*E5</f>
        <v>2089591.5189257499</v>
      </c>
      <c r="F13" s="10">
        <f>B13*E4</f>
        <v>8955.3922239674994</v>
      </c>
      <c r="G13" s="5">
        <f>C13*E5</f>
        <v>149256.53706612499</v>
      </c>
      <c r="H13" s="4">
        <f t="shared" si="0"/>
        <v>149256.53706612499</v>
      </c>
      <c r="I13" s="12">
        <f>C13*E5+C13</f>
        <v>746282.68533062492</v>
      </c>
      <c r="J13" s="1">
        <f>H13*A5</f>
        <v>597026.14826449996</v>
      </c>
      <c r="K13" s="38">
        <f t="shared" si="4"/>
        <v>2030</v>
      </c>
      <c r="L13" s="1"/>
    </row>
    <row r="14" spans="1:12" x14ac:dyDescent="0.2">
      <c r="A14" s="32">
        <f t="shared" si="1"/>
        <v>2031</v>
      </c>
      <c r="B14" s="4">
        <f t="shared" si="2"/>
        <v>307468.46635621745</v>
      </c>
      <c r="C14" s="9">
        <f t="shared" si="3"/>
        <v>614936.93271243491</v>
      </c>
      <c r="D14" s="11">
        <f>B14*A4*E4</f>
        <v>129136.75586961133</v>
      </c>
      <c r="E14" s="12">
        <f>C14*A4*E5</f>
        <v>2152279.2644935222</v>
      </c>
      <c r="F14" s="10">
        <f>B14*E4</f>
        <v>9224.0539906865233</v>
      </c>
      <c r="G14" s="5">
        <f>C14*E5</f>
        <v>153734.23317810873</v>
      </c>
      <c r="H14" s="4">
        <f t="shared" si="0"/>
        <v>153734.23317810873</v>
      </c>
      <c r="I14" s="12">
        <f>C14*E5+C14</f>
        <v>768671.16589054361</v>
      </c>
      <c r="J14" s="1">
        <f>H14*A5</f>
        <v>614936.93271243491</v>
      </c>
      <c r="K14" s="38">
        <f t="shared" si="4"/>
        <v>2031</v>
      </c>
      <c r="L14" s="1"/>
    </row>
    <row r="15" spans="1:12" ht="16" thickBot="1" x14ac:dyDescent="0.25">
      <c r="A15" s="33">
        <f t="shared" si="1"/>
        <v>2032</v>
      </c>
      <c r="B15" s="14">
        <f t="shared" si="2"/>
        <v>316692.520346904</v>
      </c>
      <c r="C15" s="15">
        <f t="shared" si="3"/>
        <v>633385.040693808</v>
      </c>
      <c r="D15" s="16">
        <f>B15*A4*E4</f>
        <v>133010.85854569965</v>
      </c>
      <c r="E15" s="19">
        <f>C15*A4*E5</f>
        <v>2216847.6424283278</v>
      </c>
      <c r="F15" s="17">
        <f>B15*E4</f>
        <v>9500.7756104071195</v>
      </c>
      <c r="G15" s="18">
        <f>C15*E5</f>
        <v>158346.260173452</v>
      </c>
      <c r="H15" s="14">
        <f t="shared" si="0"/>
        <v>158346.260173452</v>
      </c>
      <c r="I15" s="19">
        <f>C15*E5+C15</f>
        <v>791731.30086725997</v>
      </c>
      <c r="J15" s="1">
        <f>H15*A5</f>
        <v>633385.040693808</v>
      </c>
      <c r="K15" s="38">
        <f t="shared" si="4"/>
        <v>2032</v>
      </c>
      <c r="L15" s="1"/>
    </row>
    <row r="16" spans="1:12" ht="16" thickBot="1" x14ac:dyDescent="0.25">
      <c r="A16" s="26">
        <f t="shared" si="1"/>
        <v>2033</v>
      </c>
      <c r="B16" s="27">
        <f t="shared" si="2"/>
        <v>326193.29595731111</v>
      </c>
      <c r="C16" s="35">
        <f t="shared" si="3"/>
        <v>652386.59191462223</v>
      </c>
      <c r="D16" s="28">
        <f>B16*A4*E4</f>
        <v>137001.18430207067</v>
      </c>
      <c r="E16" s="30">
        <f>C16*A4*E5</f>
        <v>2283353.0717011779</v>
      </c>
      <c r="F16" s="29">
        <f>B16*E4</f>
        <v>9785.7988787193335</v>
      </c>
      <c r="G16" s="36">
        <f>C16*E5</f>
        <v>163096.64797865556</v>
      </c>
      <c r="H16" s="27">
        <f t="shared" si="0"/>
        <v>163096.64797865556</v>
      </c>
      <c r="I16" s="59">
        <f>C16*E5+C16</f>
        <v>815483.23989327776</v>
      </c>
      <c r="J16" s="50">
        <f>H16*A5</f>
        <v>652386.59191462223</v>
      </c>
      <c r="K16" s="39">
        <f t="shared" si="4"/>
        <v>2033</v>
      </c>
      <c r="L16" s="1"/>
    </row>
    <row r="17" spans="1:12" x14ac:dyDescent="0.2">
      <c r="A17" s="34">
        <f t="shared" si="1"/>
        <v>2034</v>
      </c>
      <c r="B17" s="20">
        <f t="shared" si="2"/>
        <v>335979.09483603045</v>
      </c>
      <c r="C17" s="21">
        <f t="shared" si="3"/>
        <v>671958.18967206089</v>
      </c>
      <c r="D17" s="22">
        <f>B17*A4*E4</f>
        <v>141111.21983113277</v>
      </c>
      <c r="E17" s="25">
        <f>C17*A4*E5</f>
        <v>2351853.663852213</v>
      </c>
      <c r="F17" s="23">
        <f>B17*E4</f>
        <v>10079.372845080912</v>
      </c>
      <c r="G17" s="24">
        <f>C17*E5</f>
        <v>167989.54741801522</v>
      </c>
      <c r="H17" s="20">
        <f t="shared" si="0"/>
        <v>167989.54741801522</v>
      </c>
      <c r="I17" s="25">
        <f>C17*E5+C17</f>
        <v>839947.73709007609</v>
      </c>
      <c r="J17" s="1">
        <f>H17*A5</f>
        <v>671958.18967206089</v>
      </c>
      <c r="K17" s="38">
        <f t="shared" si="4"/>
        <v>2034</v>
      </c>
      <c r="L17" s="1"/>
    </row>
    <row r="18" spans="1:12" x14ac:dyDescent="0.2">
      <c r="A18" s="32">
        <f t="shared" si="1"/>
        <v>2035</v>
      </c>
      <c r="B18" s="4">
        <f t="shared" si="2"/>
        <v>346058.46768111136</v>
      </c>
      <c r="C18" s="9">
        <f t="shared" si="3"/>
        <v>692116.93536222272</v>
      </c>
      <c r="D18" s="11">
        <f>B18*A4*E4</f>
        <v>145344.55642606676</v>
      </c>
      <c r="E18" s="12">
        <f>C18*A4*E5</f>
        <v>2422409.2737677796</v>
      </c>
      <c r="F18" s="10">
        <f>B18*E4</f>
        <v>10381.75403043334</v>
      </c>
      <c r="G18" s="5">
        <f>C18*E5</f>
        <v>173029.23384055568</v>
      </c>
      <c r="H18" s="4">
        <f t="shared" si="0"/>
        <v>173029.23384055568</v>
      </c>
      <c r="I18" s="12">
        <f>C18*E5+C18</f>
        <v>865146.16920277837</v>
      </c>
      <c r="J18" s="1">
        <f>H18*A5</f>
        <v>692116.93536222272</v>
      </c>
      <c r="K18" s="38">
        <f t="shared" si="4"/>
        <v>2035</v>
      </c>
      <c r="L18" s="1"/>
    </row>
    <row r="19" spans="1:12" x14ac:dyDescent="0.2">
      <c r="A19" s="32">
        <f t="shared" si="1"/>
        <v>2036</v>
      </c>
      <c r="B19" s="4">
        <f t="shared" si="2"/>
        <v>356440.22171154473</v>
      </c>
      <c r="C19" s="9">
        <f t="shared" si="3"/>
        <v>712880.44342308945</v>
      </c>
      <c r="D19" s="11">
        <f>B19*A4*E4</f>
        <v>149704.89311884876</v>
      </c>
      <c r="E19" s="12">
        <f>C19*A4*E5</f>
        <v>2495081.551980813</v>
      </c>
      <c r="F19" s="10">
        <f>B19*E4</f>
        <v>10693.206651346341</v>
      </c>
      <c r="G19" s="5">
        <f>C19*E5</f>
        <v>178220.11085577236</v>
      </c>
      <c r="H19" s="4">
        <f t="shared" si="0"/>
        <v>178220.11085577236</v>
      </c>
      <c r="I19" s="12">
        <f>C19*E5+C19</f>
        <v>891100.55427886185</v>
      </c>
      <c r="J19" s="1">
        <f>H19*A5</f>
        <v>712880.44342308945</v>
      </c>
      <c r="K19" s="38">
        <f t="shared" si="4"/>
        <v>2036</v>
      </c>
      <c r="L19" s="1"/>
    </row>
    <row r="20" spans="1:12" ht="16" thickBot="1" x14ac:dyDescent="0.25">
      <c r="A20" s="33">
        <f t="shared" si="1"/>
        <v>2037</v>
      </c>
      <c r="B20" s="14">
        <f t="shared" si="2"/>
        <v>367133.42836289108</v>
      </c>
      <c r="C20" s="15">
        <f t="shared" si="3"/>
        <v>734266.85672578216</v>
      </c>
      <c r="D20" s="16">
        <f>B20*A4*E4</f>
        <v>154196.03991241424</v>
      </c>
      <c r="E20" s="19">
        <f>C20*A4*E5</f>
        <v>2569933.9985402375</v>
      </c>
      <c r="F20" s="17">
        <f>B20*E4</f>
        <v>11014.002850886733</v>
      </c>
      <c r="G20" s="18">
        <f>C20*E5</f>
        <v>183566.71418144554</v>
      </c>
      <c r="H20" s="14">
        <f t="shared" si="0"/>
        <v>183566.71418144554</v>
      </c>
      <c r="I20" s="19">
        <f>C20*E5+C20</f>
        <v>917833.57090722769</v>
      </c>
      <c r="J20" s="1">
        <f>H20*A5</f>
        <v>734266.85672578216</v>
      </c>
      <c r="K20" s="38">
        <f t="shared" si="4"/>
        <v>2037</v>
      </c>
      <c r="L20" s="1"/>
    </row>
    <row r="21" spans="1:12" ht="16" thickBot="1" x14ac:dyDescent="0.25">
      <c r="A21" s="26">
        <f t="shared" si="1"/>
        <v>2038</v>
      </c>
      <c r="B21" s="27">
        <f t="shared" si="2"/>
        <v>378147.4312137778</v>
      </c>
      <c r="C21" s="35">
        <f t="shared" si="3"/>
        <v>756294.86242755561</v>
      </c>
      <c r="D21" s="28">
        <f>B21*A4*E4</f>
        <v>158821.92110978666</v>
      </c>
      <c r="E21" s="30">
        <f>C21*A4*E5</f>
        <v>2647032.0184964444</v>
      </c>
      <c r="F21" s="29">
        <f>B21*E4</f>
        <v>11344.422936413333</v>
      </c>
      <c r="G21" s="36">
        <f>C21*E5</f>
        <v>189073.7156068889</v>
      </c>
      <c r="H21" s="27">
        <f t="shared" si="0"/>
        <v>189073.7156068889</v>
      </c>
      <c r="I21" s="59">
        <f>C21*E5+C21</f>
        <v>945368.57803444448</v>
      </c>
      <c r="J21" s="50">
        <f>H21*A5</f>
        <v>756294.86242755561</v>
      </c>
      <c r="K21" s="39">
        <f t="shared" si="4"/>
        <v>2038</v>
      </c>
      <c r="L21" s="1"/>
    </row>
    <row r="22" spans="1:12" x14ac:dyDescent="0.2">
      <c r="A22" s="34">
        <f t="shared" si="1"/>
        <v>2039</v>
      </c>
      <c r="B22" s="20">
        <f t="shared" si="2"/>
        <v>389491.85415019112</v>
      </c>
      <c r="C22" s="21">
        <f t="shared" si="3"/>
        <v>778983.70830038225</v>
      </c>
      <c r="D22" s="22">
        <f>B22*A4*E4</f>
        <v>163586.57874308029</v>
      </c>
      <c r="E22" s="25">
        <f>C22*A4*E5</f>
        <v>2726442.979051338</v>
      </c>
      <c r="F22" s="23">
        <f>B22*E4</f>
        <v>11684.755624505733</v>
      </c>
      <c r="G22" s="24">
        <f>C22*E5</f>
        <v>194745.92707509556</v>
      </c>
      <c r="H22" s="20">
        <f t="shared" si="0"/>
        <v>194745.92707509556</v>
      </c>
      <c r="I22" s="25">
        <f>C22*E5+C22</f>
        <v>973729.63537547784</v>
      </c>
      <c r="J22" s="1">
        <f>H22*A5</f>
        <v>778983.70830038225</v>
      </c>
      <c r="K22" s="38">
        <f t="shared" si="4"/>
        <v>2039</v>
      </c>
      <c r="L22" s="1"/>
    </row>
    <row r="23" spans="1:12" x14ac:dyDescent="0.2">
      <c r="A23" s="32">
        <f t="shared" si="1"/>
        <v>2040</v>
      </c>
      <c r="B23" s="4">
        <f t="shared" si="2"/>
        <v>401176.60977469687</v>
      </c>
      <c r="C23" s="9">
        <f t="shared" si="3"/>
        <v>802353.21954939375</v>
      </c>
      <c r="D23" s="11">
        <f>B23*A4*E4</f>
        <v>168494.1761053727</v>
      </c>
      <c r="E23" s="12">
        <f>C23*A4*E5</f>
        <v>2808236.2684228783</v>
      </c>
      <c r="F23" s="10">
        <f>B23*E4</f>
        <v>12035.298293240905</v>
      </c>
      <c r="G23" s="5">
        <f>C23*E5</f>
        <v>200588.30488734844</v>
      </c>
      <c r="H23" s="4">
        <f t="shared" si="0"/>
        <v>200588.30488734844</v>
      </c>
      <c r="I23" s="12">
        <f>C23*E5+C23</f>
        <v>1002941.5244367422</v>
      </c>
      <c r="J23" s="1">
        <f>H23*A5</f>
        <v>802353.21954939375</v>
      </c>
      <c r="K23" s="38">
        <f t="shared" si="4"/>
        <v>2040</v>
      </c>
      <c r="L23" s="1"/>
    </row>
    <row r="24" spans="1:12" x14ac:dyDescent="0.2">
      <c r="A24" s="32">
        <f t="shared" si="1"/>
        <v>2041</v>
      </c>
      <c r="B24" s="4">
        <f t="shared" si="2"/>
        <v>413211.90806793777</v>
      </c>
      <c r="C24" s="9">
        <f t="shared" si="3"/>
        <v>826423.81613587553</v>
      </c>
      <c r="D24" s="11">
        <f>B24*A4*E4</f>
        <v>173549.00138853386</v>
      </c>
      <c r="E24" s="12">
        <f>C24*A4*E5</f>
        <v>2892483.3564755642</v>
      </c>
      <c r="F24" s="10">
        <f>B24*E4</f>
        <v>12396.357242038133</v>
      </c>
      <c r="G24" s="5">
        <f>C24*E5</f>
        <v>206605.95403396888</v>
      </c>
      <c r="H24" s="4">
        <f t="shared" si="0"/>
        <v>206605.95403396888</v>
      </c>
      <c r="I24" s="12">
        <f>C24*E5+C24</f>
        <v>1033029.7701698444</v>
      </c>
      <c r="J24" s="1">
        <f>H24*A5</f>
        <v>826423.81613587553</v>
      </c>
      <c r="K24" s="38">
        <f t="shared" si="4"/>
        <v>2041</v>
      </c>
      <c r="L24" s="1"/>
    </row>
    <row r="25" spans="1:12" ht="16" thickBot="1" x14ac:dyDescent="0.25">
      <c r="A25" s="33">
        <f t="shared" si="1"/>
        <v>2042</v>
      </c>
      <c r="B25" s="14">
        <f t="shared" si="2"/>
        <v>425608.26530997589</v>
      </c>
      <c r="C25" s="15">
        <f t="shared" si="3"/>
        <v>851216.53061995178</v>
      </c>
      <c r="D25" s="16">
        <f>B25*A4*E4</f>
        <v>178755.47143018985</v>
      </c>
      <c r="E25" s="19">
        <f>C25*A4*E5</f>
        <v>2979257.8571698312</v>
      </c>
      <c r="F25" s="17">
        <f>B25*E4</f>
        <v>12768.247959299277</v>
      </c>
      <c r="G25" s="18">
        <f>C25*E5</f>
        <v>212804.13265498794</v>
      </c>
      <c r="H25" s="14">
        <f t="shared" si="0"/>
        <v>212804.13265498794</v>
      </c>
      <c r="I25" s="19">
        <f>C25*E5+C25</f>
        <v>1064020.6632749396</v>
      </c>
      <c r="J25" s="1">
        <f>H25*A5</f>
        <v>851216.53061995178</v>
      </c>
      <c r="K25" s="38">
        <f t="shared" si="4"/>
        <v>2042</v>
      </c>
      <c r="L25" s="1"/>
    </row>
    <row r="26" spans="1:12" ht="16" thickBot="1" x14ac:dyDescent="0.25">
      <c r="A26" s="26">
        <f t="shared" si="1"/>
        <v>2043</v>
      </c>
      <c r="B26" s="27">
        <f t="shared" si="2"/>
        <v>438376.51326927519</v>
      </c>
      <c r="C26" s="35">
        <f t="shared" si="3"/>
        <v>876753.02653855039</v>
      </c>
      <c r="D26" s="28">
        <f>B26*A4*E4</f>
        <v>184118.13557309555</v>
      </c>
      <c r="E26" s="30">
        <f>C26*A4*E5</f>
        <v>3068635.5928849261</v>
      </c>
      <c r="F26" s="29">
        <f>B26*E4</f>
        <v>13151.295398078255</v>
      </c>
      <c r="G26" s="36">
        <f>C26*E5</f>
        <v>219188.2566346376</v>
      </c>
      <c r="H26" s="27">
        <f t="shared" si="0"/>
        <v>219188.2566346376</v>
      </c>
      <c r="I26" s="59">
        <f>C26*E5+C26</f>
        <v>1095941.2831731881</v>
      </c>
      <c r="J26" s="50">
        <f>H26*A5</f>
        <v>876753.02653855039</v>
      </c>
      <c r="K26" s="39">
        <f t="shared" si="4"/>
        <v>2043</v>
      </c>
      <c r="L26" s="1"/>
    </row>
    <row r="27" spans="1:12" ht="16" thickBot="1" x14ac:dyDescent="0.25">
      <c r="A27" s="60">
        <f>A26+1</f>
        <v>2044</v>
      </c>
      <c r="B27" s="61">
        <f>B26*0.03+B26</f>
        <v>451527.80866735347</v>
      </c>
      <c r="C27" s="62">
        <f>C26*0.03+C26</f>
        <v>903055.61733470694</v>
      </c>
      <c r="D27" s="63">
        <f>B27*A4*E4</f>
        <v>189641.67964028846</v>
      </c>
      <c r="E27" s="64">
        <f>C27*A4*E5</f>
        <v>3160694.6606714744</v>
      </c>
      <c r="F27" s="65">
        <f>B27*E4</f>
        <v>13545.834260020603</v>
      </c>
      <c r="G27" s="66">
        <f>C27*E5</f>
        <v>225763.90433367674</v>
      </c>
      <c r="H27" s="61">
        <f t="shared" si="0"/>
        <v>225763.90433367674</v>
      </c>
      <c r="I27" s="64">
        <f>C27*E5+C27</f>
        <v>1128819.5216683836</v>
      </c>
      <c r="J27" s="1">
        <f>H27*A5</f>
        <v>903055.61733470694</v>
      </c>
      <c r="K27" s="38">
        <f>K26+1</f>
        <v>2044</v>
      </c>
      <c r="L27" s="1"/>
    </row>
    <row r="28" spans="1:12" ht="16" thickBot="1" x14ac:dyDescent="0.25">
      <c r="A28" s="51" t="s">
        <v>9</v>
      </c>
      <c r="B28" s="52"/>
      <c r="C28" s="53"/>
      <c r="D28" s="54">
        <f>SUM(D7:D27)</f>
        <v>3011031.0009832364</v>
      </c>
      <c r="E28" s="55">
        <f>SUM(E7:E27)</f>
        <v>50183850.016387276</v>
      </c>
      <c r="F28" s="56"/>
      <c r="G28" s="57"/>
      <c r="H28" s="52"/>
      <c r="I28" s="58"/>
      <c r="J28" s="1">
        <f>SUM(J7:J27)</f>
        <v>14338242.861824935</v>
      </c>
      <c r="K28" s="1"/>
      <c r="L28" s="1"/>
    </row>
    <row r="29" spans="1:12" x14ac:dyDescent="0.2">
      <c r="B29" s="1"/>
      <c r="C29" s="1"/>
      <c r="D29" s="1" t="s">
        <v>2</v>
      </c>
      <c r="E29" s="1"/>
      <c r="F29" s="1"/>
      <c r="G29" s="1"/>
      <c r="H29" s="13" t="s">
        <v>3</v>
      </c>
      <c r="I29" s="13" t="s">
        <v>3</v>
      </c>
      <c r="J29" s="1"/>
      <c r="K29" s="1"/>
      <c r="L29" s="1"/>
    </row>
    <row r="30" spans="1:12" x14ac:dyDescent="0.2">
      <c r="B30" s="1"/>
      <c r="C30" s="1"/>
      <c r="D30" s="1"/>
      <c r="E30" s="37" t="s">
        <v>14</v>
      </c>
      <c r="F30" s="1"/>
      <c r="G30" s="1"/>
      <c r="H30" s="13" t="s">
        <v>7</v>
      </c>
      <c r="I30" s="31" t="s">
        <v>6</v>
      </c>
      <c r="J30" s="1"/>
      <c r="K30" s="1"/>
      <c r="L30" s="1"/>
    </row>
    <row r="31" spans="1:12" x14ac:dyDescent="0.2">
      <c r="E31" s="7" t="s">
        <v>13</v>
      </c>
      <c r="I31" s="8" t="s">
        <v>15</v>
      </c>
    </row>
  </sheetData>
  <sheetProtection algorithmName="SHA-512" hashValue="2nrfT5BizbLT/pt5ONd9Hb3NId0dnMN/9tRS7d88kOJnxfe1YPXX2PprsnUywAHz6eQHQv/+PyQAwoSk7432iA==" saltValue="zEy7uI55dxqPBo2sKFIVvQ==" spinCount="100000" sheet="1" objects="1" scenarios="1"/>
  <mergeCells count="1">
    <mergeCell ref="A1:J1"/>
  </mergeCells>
  <pageMargins left="0.7" right="0.7" top="0.75" bottom="0.75" header="0.3" footer="0.3"/>
  <pageSetup orientation="portrait" horizontalDpi="0" verticalDpi="0"/>
  <drawing r:id="rId1"/>
  <legacy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2023-05-22T01:35:11Z</dcterms:created>
  <dcterms:modified xsi:type="dcterms:W3CDTF">2023-05-26T14:47:57Z</dcterms:modified>
</cp:coreProperties>
</file>